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South Parking AC+PCC" sheetId="1" r:id="rId1"/>
  </sheets>
  <definedNames>
    <definedName name="_920226N" localSheetId="0">'South Parking AC+PCC'!$I$9:$R$28</definedName>
    <definedName name="_920226N_1" localSheetId="0">'South Parking AC+PCC'!$C$9:$R$32</definedName>
    <definedName name="_920226N_2" localSheetId="0">'South Parking AC+PCC'!$C$9:$R$32</definedName>
    <definedName name="solver_adj" localSheetId="0" hidden="1">'South Parking AC+PCC'!$W$18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'South Parking AC+PCC'!$V$19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-0.36651</definedName>
  </definedNames>
  <calcPr fullCalcOnLoad="1"/>
</workbook>
</file>

<file path=xl/sharedStrings.xml><?xml version="1.0" encoding="utf-8"?>
<sst xmlns="http://schemas.openxmlformats.org/spreadsheetml/2006/main" count="243" uniqueCount="68">
  <si>
    <t>Std. Dev.</t>
  </si>
  <si>
    <t xml:space="preserve"> = Hogg Case #</t>
  </si>
  <si>
    <t>D0 / 2</t>
  </si>
  <si>
    <t>Hogg: 24" Mr</t>
  </si>
  <si>
    <t>Hogg: 18" Mr</t>
  </si>
  <si>
    <t>Aver-age</t>
  </si>
  <si>
    <t>Thickness Ratio</t>
  </si>
  <si>
    <t>Hogg: 12" Mr</t>
  </si>
  <si>
    <t>Station</t>
  </si>
  <si>
    <t>From Sta.</t>
  </si>
  <si>
    <t>To Sta.</t>
  </si>
  <si>
    <t>Hogg: 36" Mr</t>
  </si>
  <si>
    <t>Test Date</t>
  </si>
  <si>
    <t>FWD Type</t>
  </si>
  <si>
    <t>JILS HWD</t>
  </si>
  <si>
    <t>Drop Sequence #</t>
  </si>
  <si>
    <t>Hogg: 48" Mr</t>
  </si>
  <si>
    <t>C-1</t>
  </si>
  <si>
    <t>Sensor offset nearest half center deflection</t>
  </si>
  <si>
    <t>Deflection reading nearest half of center</t>
  </si>
  <si>
    <t>Subsection</t>
  </si>
  <si>
    <t>Lane</t>
  </si>
  <si>
    <t>Test Time</t>
  </si>
  <si>
    <t>Point Description</t>
  </si>
  <si>
    <t>C-0</t>
  </si>
  <si>
    <t>C-2</t>
  </si>
  <si>
    <t>Apron 1: AC+PCC</t>
  </si>
  <si>
    <t>36" AREA</t>
  </si>
  <si>
    <t>36" Area Factor</t>
  </si>
  <si>
    <t>Offset sensor number used for Mr calculation</t>
  </si>
  <si>
    <t>Load (lbf)</t>
  </si>
  <si>
    <t>D0 (mils)</t>
  </si>
  <si>
    <t>D12 (mils)</t>
  </si>
  <si>
    <t>D18 (mils)</t>
  </si>
  <si>
    <t>D24 (mils)</t>
  </si>
  <si>
    <t>D36 (mils)</t>
  </si>
  <si>
    <t>D48 (mils)</t>
  </si>
  <si>
    <t>Hogg Mr (psi)</t>
  </si>
  <si>
    <t>Eo (psi)</t>
  </si>
  <si>
    <t xml:space="preserve">Composite Stiffness (psi) </t>
  </si>
  <si>
    <t>Surface Thickness (inches)</t>
  </si>
  <si>
    <t>=0 (cen-ter defl.)</t>
  </si>
  <si>
    <t>= 5.91 or 6.00</t>
  </si>
  <si>
    <t>= 23.6 or 24.0</t>
  </si>
  <si>
    <t>= 11.8 or 12.0</t>
  </si>
  <si>
    <t xml:space="preserve"> = 35.4 or 36.0</t>
  </si>
  <si>
    <t>D8 (mils)</t>
  </si>
  <si>
    <t xml:space="preserve"> = Approx. Bound Layer Thickness</t>
  </si>
  <si>
    <t>Characteristic length of deflection basin (in)</t>
  </si>
  <si>
    <t xml:space="preserve"> = Plate Radius &amp; Sensor Positions (in.)</t>
  </si>
  <si>
    <t>Effective subgrade depth under load CL (ft.)</t>
  </si>
  <si>
    <t>abs.diff. (12")</t>
  </si>
  <si>
    <t>abs.diff. (18")</t>
  </si>
  <si>
    <t>abs.diff. (24")</t>
  </si>
  <si>
    <t>abs.diff. (36")</t>
  </si>
  <si>
    <t>abs.diff. (48")</t>
  </si>
  <si>
    <t>Subgrade Stiffness (psi)</t>
  </si>
  <si>
    <t>Hogg Statistics</t>
  </si>
  <si>
    <t>Med-ian</t>
  </si>
  <si>
    <t>Section Average     (Hogg subgrade model)</t>
  </si>
  <si>
    <t>Section Average (bound layers)</t>
  </si>
  <si>
    <t xml:space="preserve"> = Factor for Hard Layer Stiffness</t>
  </si>
  <si>
    <t>Assumed hard layer stiffness (psi)</t>
  </si>
  <si>
    <t>Bound Surface Statistics</t>
  </si>
  <si>
    <t>Median</t>
  </si>
  <si>
    <t>Average</t>
  </si>
  <si>
    <t xml:space="preserve"> = not     used</t>
  </si>
  <si>
    <t>AC+PCC Stiffness (psi)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</si>
</sst>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%"/>
    <numFmt numFmtId="175" formatCode="#,##0.0"/>
    <numFmt numFmtId="176" formatCode="0.0000E+00"/>
    <numFmt numFmtId="177" formatCode="#,##0.000"/>
    <numFmt numFmtId="178" formatCode="mmm\-yyyy"/>
  </numFmts>
  <fonts count="1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2" borderId="0" xfId="0" applyFill="1" applyAlignment="1">
      <alignment/>
    </xf>
    <xf numFmtId="165" fontId="0" fillId="0" borderId="0" xfId="0" applyNumberFormat="1" applyAlignment="1">
      <alignment horizontal="left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textRotation="90"/>
    </xf>
    <xf numFmtId="0" fontId="6" fillId="0" borderId="6" xfId="21" applyFont="1" applyFill="1" applyBorder="1" applyAlignment="1">
      <alignment horizontal="center" textRotation="90" wrapText="1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/>
    </xf>
    <xf numFmtId="0" fontId="2" fillId="3" borderId="6" xfId="0" applyFont="1" applyFill="1" applyBorder="1" applyAlignment="1">
      <alignment horizontal="right" textRotation="90"/>
    </xf>
    <xf numFmtId="165" fontId="2" fillId="3" borderId="6" xfId="0" applyNumberFormat="1" applyFont="1" applyFill="1" applyBorder="1" applyAlignment="1">
      <alignment horizontal="right" textRotation="90"/>
    </xf>
    <xf numFmtId="0" fontId="0" fillId="0" borderId="0" xfId="0" applyAlignment="1">
      <alignment horizontal="center"/>
    </xf>
    <xf numFmtId="3" fontId="6" fillId="0" borderId="0" xfId="21" applyNumberFormat="1" applyFont="1" applyFill="1" applyBorder="1" applyAlignment="1">
      <alignment horizontal="center" wrapText="1"/>
      <protection/>
    </xf>
    <xf numFmtId="0" fontId="1" fillId="0" borderId="6" xfId="21" applyFont="1" applyFill="1" applyBorder="1" applyAlignment="1">
      <alignment horizontal="center" textRotation="90" wrapText="1"/>
      <protection/>
    </xf>
    <xf numFmtId="0" fontId="6" fillId="0" borderId="7" xfId="21" applyFont="1" applyFill="1" applyBorder="1" applyAlignment="1">
      <alignment horizontal="center" textRotation="90" wrapText="1"/>
      <protection/>
    </xf>
    <xf numFmtId="3" fontId="6" fillId="0" borderId="5" xfId="21" applyNumberFormat="1" applyFont="1" applyFill="1" applyBorder="1" applyAlignment="1">
      <alignment horizontal="center" wrapText="1"/>
      <protection/>
    </xf>
    <xf numFmtId="2" fontId="5" fillId="0" borderId="5" xfId="21" applyNumberFormat="1" applyFont="1" applyFill="1" applyBorder="1" applyAlignment="1">
      <alignment horizontal="center" wrapText="1"/>
      <protection/>
    </xf>
    <xf numFmtId="2" fontId="5" fillId="0" borderId="0" xfId="21" applyNumberFormat="1" applyFont="1" applyFill="1" applyBorder="1" applyAlignment="1">
      <alignment horizontal="center" wrapText="1"/>
      <protection/>
    </xf>
    <xf numFmtId="2" fontId="5" fillId="0" borderId="5" xfId="21" applyNumberFormat="1" applyFont="1" applyFill="1" applyBorder="1" applyAlignment="1">
      <alignment horizontal="center"/>
      <protection/>
    </xf>
    <xf numFmtId="2" fontId="5" fillId="0" borderId="0" xfId="21" applyNumberFormat="1" applyFont="1" applyFill="1" applyBorder="1" applyAlignment="1">
      <alignment horizontal="center"/>
      <protection/>
    </xf>
    <xf numFmtId="3" fontId="5" fillId="0" borderId="5" xfId="21" applyNumberFormat="1" applyFont="1" applyFill="1" applyBorder="1" applyAlignment="1">
      <alignment horizontal="center" wrapText="1"/>
      <protection/>
    </xf>
    <xf numFmtId="3" fontId="5" fillId="0" borderId="0" xfId="21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 quotePrefix="1">
      <alignment/>
    </xf>
    <xf numFmtId="0" fontId="2" fillId="3" borderId="6" xfId="0" applyFont="1" applyFill="1" applyBorder="1" applyAlignment="1">
      <alignment horizontal="center" textRotation="90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6" xfId="0" applyFont="1" applyFill="1" applyBorder="1" applyAlignment="1">
      <alignment horizontal="center" textRotation="90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4" borderId="8" xfId="0" applyFill="1" applyBorder="1" applyAlignment="1">
      <alignment textRotation="90"/>
    </xf>
    <xf numFmtId="165" fontId="2" fillId="4" borderId="9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1" fontId="0" fillId="0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168" fontId="0" fillId="5" borderId="0" xfId="0" applyNumberFormat="1" applyFill="1" applyAlignment="1">
      <alignment/>
    </xf>
    <xf numFmtId="14" fontId="0" fillId="5" borderId="0" xfId="0" applyNumberFormat="1" applyFill="1" applyAlignment="1">
      <alignment/>
    </xf>
    <xf numFmtId="20" fontId="0" fillId="5" borderId="0" xfId="0" applyNumberFormat="1" applyFill="1" applyAlignment="1">
      <alignment/>
    </xf>
    <xf numFmtId="3" fontId="0" fillId="5" borderId="0" xfId="0" applyNumberFormat="1" applyFill="1" applyAlignment="1">
      <alignment/>
    </xf>
    <xf numFmtId="2" fontId="0" fillId="5" borderId="0" xfId="0" applyNumberFormat="1" applyFill="1" applyAlignment="1">
      <alignment/>
    </xf>
    <xf numFmtId="1" fontId="7" fillId="6" borderId="2" xfId="0" applyNumberFormat="1" applyFont="1" applyFill="1" applyBorder="1" applyAlignment="1" quotePrefix="1">
      <alignment wrapText="1"/>
    </xf>
    <xf numFmtId="2" fontId="7" fillId="5" borderId="11" xfId="0" applyNumberFormat="1" applyFont="1" applyFill="1" applyBorder="1" applyAlignment="1">
      <alignment/>
    </xf>
    <xf numFmtId="1" fontId="7" fillId="7" borderId="11" xfId="0" applyNumberFormat="1" applyFont="1" applyFill="1" applyBorder="1" applyAlignment="1">
      <alignment/>
    </xf>
    <xf numFmtId="1" fontId="7" fillId="5" borderId="11" xfId="0" applyNumberFormat="1" applyFont="1" applyFill="1" applyBorder="1" applyAlignment="1">
      <alignment/>
    </xf>
    <xf numFmtId="0" fontId="0" fillId="3" borderId="12" xfId="0" applyFill="1" applyBorder="1" applyAlignment="1" quotePrefix="1">
      <alignment/>
    </xf>
    <xf numFmtId="0" fontId="0" fillId="3" borderId="7" xfId="0" applyFill="1" applyBorder="1" applyAlignment="1">
      <alignment/>
    </xf>
    <xf numFmtId="0" fontId="0" fillId="3" borderId="13" xfId="0" applyFill="1" applyBorder="1" applyAlignment="1" quotePrefix="1">
      <alignment/>
    </xf>
    <xf numFmtId="0" fontId="0" fillId="3" borderId="14" xfId="0" applyFill="1" applyBorder="1" applyAlignment="1">
      <alignment/>
    </xf>
    <xf numFmtId="0" fontId="7" fillId="5" borderId="8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2" fillId="3" borderId="7" xfId="0" applyFont="1" applyFill="1" applyBorder="1" applyAlignment="1">
      <alignment/>
    </xf>
    <xf numFmtId="0" fontId="7" fillId="7" borderId="15" xfId="0" applyFont="1" applyFill="1" applyBorder="1" applyAlignment="1">
      <alignment/>
    </xf>
    <xf numFmtId="165" fontId="2" fillId="3" borderId="12" xfId="0" applyNumberFormat="1" applyFont="1" applyFill="1" applyBorder="1" applyAlignment="1">
      <alignment horizontal="center" textRotation="90"/>
    </xf>
    <xf numFmtId="0" fontId="2" fillId="0" borderId="6" xfId="0" applyFont="1" applyFill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3" borderId="11" xfId="0" applyFill="1" applyBorder="1" applyAlignment="1">
      <alignment/>
    </xf>
    <xf numFmtId="1" fontId="7" fillId="6" borderId="8" xfId="0" applyNumberFormat="1" applyFont="1" applyFill="1" applyBorder="1" applyAlignment="1" quotePrefix="1">
      <alignment horizontal="center" wrapText="1"/>
    </xf>
    <xf numFmtId="0" fontId="9" fillId="3" borderId="8" xfId="0" applyFont="1" applyFill="1" applyBorder="1" applyAlignment="1" quotePrefix="1">
      <alignment horizontal="center" textRotation="90"/>
    </xf>
    <xf numFmtId="165" fontId="2" fillId="5" borderId="9" xfId="0" applyNumberFormat="1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5" fontId="8" fillId="5" borderId="22" xfId="0" applyNumberFormat="1" applyFont="1" applyFill="1" applyBorder="1" applyAlignment="1">
      <alignment horizontal="center"/>
    </xf>
    <xf numFmtId="165" fontId="8" fillId="5" borderId="23" xfId="0" applyNumberFormat="1" applyFont="1" applyFill="1" applyBorder="1" applyAlignment="1">
      <alignment horizontal="center"/>
    </xf>
    <xf numFmtId="165" fontId="8" fillId="5" borderId="24" xfId="0" applyNumberFormat="1" applyFont="1" applyFill="1" applyBorder="1" applyAlignment="1">
      <alignment horizontal="center"/>
    </xf>
    <xf numFmtId="165" fontId="9" fillId="0" borderId="25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bg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BD713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0" customWidth="1"/>
    <col min="2" max="2" width="2.421875" style="0" customWidth="1"/>
    <col min="3" max="3" width="5.00390625" style="0" bestFit="1" customWidth="1"/>
    <col min="4" max="4" width="4.8515625" style="0" customWidth="1"/>
    <col min="5" max="5" width="9.28125" style="0" bestFit="1" customWidth="1"/>
    <col min="6" max="6" width="5.57421875" style="0" bestFit="1" customWidth="1"/>
    <col min="7" max="7" width="9.28125" style="0" customWidth="1"/>
    <col min="8" max="8" width="4.7109375" style="0" customWidth="1"/>
    <col min="9" max="9" width="4.8515625" style="0" customWidth="1"/>
    <col min="10" max="10" width="5.00390625" style="0" customWidth="1"/>
    <col min="11" max="11" width="7.00390625" style="0" customWidth="1"/>
    <col min="12" max="12" width="7.57421875" style="0" customWidth="1"/>
    <col min="13" max="13" width="6.7109375" style="0" customWidth="1"/>
    <col min="14" max="14" width="6.421875" style="0" customWidth="1"/>
    <col min="15" max="16" width="7.00390625" style="0" customWidth="1"/>
    <col min="17" max="17" width="5.7109375" style="0" customWidth="1"/>
    <col min="18" max="18" width="5.8515625" style="0" customWidth="1"/>
    <col min="19" max="19" width="2.57421875" style="0" customWidth="1"/>
    <col min="20" max="20" width="8.7109375" style="9" customWidth="1"/>
    <col min="21" max="21" width="7.57421875" style="0" customWidth="1"/>
    <col min="22" max="22" width="7.8515625" style="0" customWidth="1"/>
    <col min="23" max="23" width="7.57421875" style="0" customWidth="1"/>
    <col min="24" max="24" width="7.140625" style="0" customWidth="1"/>
    <col min="25" max="25" width="8.7109375" style="0" customWidth="1"/>
    <col min="26" max="26" width="8.00390625" style="0" customWidth="1"/>
    <col min="27" max="27" width="7.140625" style="0" customWidth="1"/>
    <col min="28" max="28" width="7.8515625" style="0" customWidth="1"/>
    <col min="29" max="30" width="6.8515625" style="0" customWidth="1"/>
    <col min="32" max="32" width="2.57421875" style="0" customWidth="1"/>
    <col min="34" max="34" width="7.8515625" style="0" customWidth="1"/>
    <col min="35" max="35" width="11.28125" style="0" customWidth="1"/>
    <col min="36" max="36" width="9.7109375" style="0" customWidth="1"/>
    <col min="37" max="37" width="8.7109375" style="0" customWidth="1"/>
    <col min="38" max="38" width="7.57421875" style="0" customWidth="1"/>
    <col min="39" max="39" width="12.8515625" style="0" customWidth="1"/>
    <col min="40" max="40" width="2.57421875" style="0" customWidth="1"/>
    <col min="41" max="41" width="5.421875" style="0" customWidth="1"/>
    <col min="42" max="42" width="6.28125" style="0" customWidth="1"/>
    <col min="43" max="43" width="5.7109375" style="0" customWidth="1"/>
    <col min="44" max="44" width="6.8515625" style="0" customWidth="1"/>
    <col min="45" max="45" width="8.00390625" style="0" customWidth="1"/>
    <col min="46" max="46" width="6.7109375" style="0" customWidth="1"/>
    <col min="47" max="47" width="2.28125" style="0" customWidth="1"/>
    <col min="48" max="48" width="4.8515625" style="0" customWidth="1"/>
    <col min="49" max="49" width="5.57421875" style="0" customWidth="1"/>
    <col min="50" max="50" width="7.28125" style="40" customWidth="1"/>
    <col min="51" max="51" width="6.140625" style="0" customWidth="1"/>
    <col min="52" max="52" width="5.28125" style="0" customWidth="1"/>
    <col min="53" max="53" width="4.8515625" style="0" customWidth="1"/>
  </cols>
  <sheetData>
    <row r="1" spans="16:20" ht="8.25" customHeight="1" thickBot="1">
      <c r="P1" s="74"/>
      <c r="S1" s="74"/>
      <c r="T1"/>
    </row>
    <row r="2" spans="2:50" ht="13.5" thickBot="1">
      <c r="B2" s="37"/>
      <c r="I2" s="92" t="s">
        <v>26</v>
      </c>
      <c r="J2" s="93"/>
      <c r="K2" s="94"/>
      <c r="L2" s="74"/>
      <c r="M2" s="74"/>
      <c r="N2" s="74"/>
      <c r="O2" s="74"/>
      <c r="P2" s="74"/>
      <c r="S2" s="37"/>
      <c r="T2"/>
      <c r="U2" s="95" t="str">
        <f>I2</f>
        <v>Apron 1: AC+PCC</v>
      </c>
      <c r="V2" s="96"/>
      <c r="W2" s="88" t="s">
        <v>57</v>
      </c>
      <c r="X2" s="89"/>
      <c r="Y2" s="90"/>
      <c r="Z2" s="88" t="s">
        <v>56</v>
      </c>
      <c r="AA2" s="89"/>
      <c r="AB2" s="97"/>
      <c r="AF2" s="37"/>
      <c r="AG2" s="86" t="str">
        <f>I2</f>
        <v>Apron 1: AC+PCC</v>
      </c>
      <c r="AH2" s="87"/>
      <c r="AI2" s="88" t="s">
        <v>63</v>
      </c>
      <c r="AJ2" s="89"/>
      <c r="AK2" s="90"/>
      <c r="AL2" s="88" t="s">
        <v>67</v>
      </c>
      <c r="AM2" s="91"/>
      <c r="AN2" s="37"/>
      <c r="AU2" s="37"/>
      <c r="AX2"/>
    </row>
    <row r="3" spans="2:47" ht="30.75" customHeight="1">
      <c r="B3" s="37"/>
      <c r="I3" s="22"/>
      <c r="J3" s="22"/>
      <c r="K3" s="22"/>
      <c r="L3" s="22"/>
      <c r="M3" s="22"/>
      <c r="N3" s="22"/>
      <c r="O3" s="22"/>
      <c r="P3" s="22"/>
      <c r="S3" s="37"/>
      <c r="T3"/>
      <c r="U3" s="5" t="s">
        <v>9</v>
      </c>
      <c r="V3" s="6" t="s">
        <v>10</v>
      </c>
      <c r="W3" s="6" t="s">
        <v>58</v>
      </c>
      <c r="X3" s="6" t="s">
        <v>5</v>
      </c>
      <c r="Y3" s="6" t="s">
        <v>0</v>
      </c>
      <c r="Z3" s="98" t="s">
        <v>59</v>
      </c>
      <c r="AA3" s="99"/>
      <c r="AB3" s="100"/>
      <c r="AF3" s="37"/>
      <c r="AG3" s="76" t="s">
        <v>9</v>
      </c>
      <c r="AH3" s="77" t="s">
        <v>10</v>
      </c>
      <c r="AI3" s="6" t="s">
        <v>64</v>
      </c>
      <c r="AJ3" s="6" t="s">
        <v>65</v>
      </c>
      <c r="AK3" s="6" t="s">
        <v>0</v>
      </c>
      <c r="AL3" s="98" t="s">
        <v>60</v>
      </c>
      <c r="AM3" s="101"/>
      <c r="AN3" s="37"/>
      <c r="AU3" s="37"/>
    </row>
    <row r="4" spans="2:50" ht="13.5" customHeight="1" thickBot="1">
      <c r="B4" s="52"/>
      <c r="I4" s="13"/>
      <c r="J4" s="13"/>
      <c r="K4" s="13"/>
      <c r="L4" s="21"/>
      <c r="M4" s="21"/>
      <c r="N4" s="21"/>
      <c r="O4" s="48"/>
      <c r="P4" s="23"/>
      <c r="S4" s="52"/>
      <c r="T4"/>
      <c r="U4" s="11">
        <f>MIN($H8:$H1090)</f>
        <v>137</v>
      </c>
      <c r="V4" s="8">
        <f>MAX($H8:$H1090)</f>
        <v>887</v>
      </c>
      <c r="W4" s="7">
        <f>MEDIAN(AE8:AE1084)</f>
        <v>19138.31969116211</v>
      </c>
      <c r="X4" s="7">
        <f>AVERAGE(AE8:AE1084)</f>
        <v>19648.09379438227</v>
      </c>
      <c r="Y4" s="7">
        <f>STDEV(AE8:AE1084)</f>
        <v>7596.281861881001</v>
      </c>
      <c r="Z4" s="102">
        <f>AVERAGE(AE8:AE1084)</f>
        <v>19648.09379438227</v>
      </c>
      <c r="AA4" s="103"/>
      <c r="AB4" s="104"/>
      <c r="AC4" s="71">
        <v>2</v>
      </c>
      <c r="AD4" s="64" t="s">
        <v>1</v>
      </c>
      <c r="AE4" s="65"/>
      <c r="AF4" s="52"/>
      <c r="AG4" s="78">
        <f>MIN($H8:$H1090)</f>
        <v>137</v>
      </c>
      <c r="AH4" s="8">
        <f>MAX($H8:$H1090)</f>
        <v>887</v>
      </c>
      <c r="AI4" s="7">
        <f>MEDIAN(AM8:AM1084)</f>
        <v>1132715.6972589758</v>
      </c>
      <c r="AJ4" s="7">
        <f>AVERAGE(AM8:AM1084)</f>
        <v>1168073.1112233659</v>
      </c>
      <c r="AK4" s="7">
        <f>STDEV(AM8:AM1084)</f>
        <v>462281.21122185246</v>
      </c>
      <c r="AL4" s="102">
        <f>AVERAGE(AM8:AM1084)</f>
        <v>1168073.1112233659</v>
      </c>
      <c r="AM4" s="105"/>
      <c r="AN4" s="52"/>
      <c r="AU4" s="52"/>
      <c r="AV4" s="41"/>
      <c r="AX4"/>
    </row>
    <row r="5" spans="2:50" ht="12.75">
      <c r="B5" s="37"/>
      <c r="I5" s="10"/>
      <c r="J5" s="10"/>
      <c r="S5" s="37"/>
      <c r="T5"/>
      <c r="U5" s="61">
        <v>6</v>
      </c>
      <c r="V5" s="62">
        <v>0</v>
      </c>
      <c r="W5" s="63">
        <v>8</v>
      </c>
      <c r="X5" s="63">
        <v>12</v>
      </c>
      <c r="Y5" s="63">
        <v>18</v>
      </c>
      <c r="Z5" s="63">
        <v>24</v>
      </c>
      <c r="AA5" s="63">
        <v>36</v>
      </c>
      <c r="AB5" s="63">
        <v>48</v>
      </c>
      <c r="AC5" s="66" t="s">
        <v>49</v>
      </c>
      <c r="AD5" s="67"/>
      <c r="AE5" s="67"/>
      <c r="AF5" s="65"/>
      <c r="AG5" s="80"/>
      <c r="AH5" s="79"/>
      <c r="AI5" s="85">
        <v>11.7</v>
      </c>
      <c r="AJ5" s="66" t="s">
        <v>47</v>
      </c>
      <c r="AK5" s="67"/>
      <c r="AL5" s="67"/>
      <c r="AM5" s="65"/>
      <c r="AO5" s="68">
        <v>3</v>
      </c>
      <c r="AP5" s="64" t="s">
        <v>61</v>
      </c>
      <c r="AQ5" s="69"/>
      <c r="AR5" s="69"/>
      <c r="AS5" s="69"/>
      <c r="AT5" s="70"/>
      <c r="AV5" s="41"/>
      <c r="AX5"/>
    </row>
    <row r="6" spans="2:50" ht="26.25" customHeight="1">
      <c r="B6" s="37"/>
      <c r="I6" s="10"/>
      <c r="J6" s="10"/>
      <c r="S6" s="37"/>
      <c r="T6"/>
      <c r="U6" s="60" t="s">
        <v>42</v>
      </c>
      <c r="V6" s="60" t="s">
        <v>41</v>
      </c>
      <c r="W6" s="46"/>
      <c r="X6" s="60" t="s">
        <v>44</v>
      </c>
      <c r="Y6" s="46"/>
      <c r="Z6" s="60" t="s">
        <v>43</v>
      </c>
      <c r="AA6" s="60" t="s">
        <v>45</v>
      </c>
      <c r="AB6" s="46"/>
      <c r="AC6" s="2"/>
      <c r="AF6" s="37"/>
      <c r="AH6" s="37"/>
      <c r="AI6" s="81" t="s">
        <v>66</v>
      </c>
      <c r="AJ6" s="2"/>
      <c r="AM6" s="37"/>
      <c r="AP6" s="47"/>
      <c r="AQ6" s="2"/>
      <c r="AV6" s="41"/>
      <c r="AX6"/>
    </row>
    <row r="7" spans="2:50" ht="129" customHeight="1">
      <c r="B7" s="49"/>
      <c r="C7" s="72" t="s">
        <v>20</v>
      </c>
      <c r="D7" s="24" t="s">
        <v>21</v>
      </c>
      <c r="E7" s="42" t="s">
        <v>12</v>
      </c>
      <c r="F7" s="24" t="s">
        <v>22</v>
      </c>
      <c r="G7" s="42" t="s">
        <v>13</v>
      </c>
      <c r="H7" s="25" t="s">
        <v>8</v>
      </c>
      <c r="I7" s="42" t="s">
        <v>23</v>
      </c>
      <c r="J7" s="42" t="s">
        <v>15</v>
      </c>
      <c r="K7" s="24" t="s">
        <v>30</v>
      </c>
      <c r="L7" s="24" t="s">
        <v>31</v>
      </c>
      <c r="M7" s="24" t="s">
        <v>46</v>
      </c>
      <c r="N7" s="24" t="s">
        <v>32</v>
      </c>
      <c r="O7" s="24" t="s">
        <v>33</v>
      </c>
      <c r="P7" s="24" t="s">
        <v>34</v>
      </c>
      <c r="Q7" s="24" t="s">
        <v>35</v>
      </c>
      <c r="R7" s="24" t="s">
        <v>36</v>
      </c>
      <c r="S7" s="49"/>
      <c r="T7" s="16" t="s">
        <v>7</v>
      </c>
      <c r="U7" s="16" t="s">
        <v>4</v>
      </c>
      <c r="V7" s="16" t="s">
        <v>3</v>
      </c>
      <c r="W7" s="16" t="s">
        <v>11</v>
      </c>
      <c r="X7" s="16" t="s">
        <v>16</v>
      </c>
      <c r="Y7" s="73" t="s">
        <v>2</v>
      </c>
      <c r="Z7" s="73" t="s">
        <v>51</v>
      </c>
      <c r="AA7" s="73" t="s">
        <v>52</v>
      </c>
      <c r="AB7" s="73" t="s">
        <v>53</v>
      </c>
      <c r="AC7" s="73" t="s">
        <v>54</v>
      </c>
      <c r="AD7" s="73" t="s">
        <v>55</v>
      </c>
      <c r="AE7" s="45" t="s">
        <v>37</v>
      </c>
      <c r="AF7" s="49"/>
      <c r="AG7" s="45"/>
      <c r="AH7" s="82" t="s">
        <v>40</v>
      </c>
      <c r="AI7" s="17" t="s">
        <v>38</v>
      </c>
      <c r="AJ7" s="17" t="s">
        <v>6</v>
      </c>
      <c r="AK7" s="17" t="s">
        <v>27</v>
      </c>
      <c r="AL7" s="17" t="s">
        <v>28</v>
      </c>
      <c r="AM7" s="28" t="s">
        <v>39</v>
      </c>
      <c r="AN7" s="49"/>
      <c r="AO7" s="17" t="s">
        <v>29</v>
      </c>
      <c r="AP7" s="17" t="s">
        <v>18</v>
      </c>
      <c r="AQ7" s="17" t="s">
        <v>19</v>
      </c>
      <c r="AR7" s="17" t="s">
        <v>48</v>
      </c>
      <c r="AS7" s="28" t="s">
        <v>62</v>
      </c>
      <c r="AT7" s="29" t="s">
        <v>50</v>
      </c>
      <c r="AU7" s="49"/>
      <c r="AX7"/>
    </row>
    <row r="8" spans="2:50" ht="12.75">
      <c r="B8" s="50"/>
      <c r="C8" s="54"/>
      <c r="D8" s="53"/>
      <c r="E8" s="53"/>
      <c r="F8" s="53"/>
      <c r="G8" s="53"/>
      <c r="H8" s="53"/>
      <c r="I8" s="54"/>
      <c r="J8" s="54"/>
      <c r="K8" s="55"/>
      <c r="L8" s="53"/>
      <c r="M8" s="53"/>
      <c r="N8" s="53"/>
      <c r="O8" s="53"/>
      <c r="P8" s="53"/>
      <c r="Q8" s="53"/>
      <c r="R8" s="53"/>
      <c r="S8" s="50"/>
      <c r="T8" s="12"/>
      <c r="U8" s="12"/>
      <c r="V8" s="12"/>
      <c r="W8" s="12"/>
      <c r="X8" s="12"/>
      <c r="Y8" s="20"/>
      <c r="Z8" s="20"/>
      <c r="AA8" s="20"/>
      <c r="AB8" s="20"/>
      <c r="AC8" s="20"/>
      <c r="AD8" s="20"/>
      <c r="AE8" s="14"/>
      <c r="AF8" s="50"/>
      <c r="AG8" s="14"/>
      <c r="AH8" s="83"/>
      <c r="AI8" s="35"/>
      <c r="AJ8" s="33"/>
      <c r="AK8" s="31"/>
      <c r="AL8" s="31"/>
      <c r="AM8" s="30"/>
      <c r="AN8" s="50"/>
      <c r="AO8" s="26"/>
      <c r="AP8" s="26"/>
      <c r="AQ8" s="4"/>
      <c r="AR8" s="4"/>
      <c r="AS8" s="3"/>
      <c r="AT8" s="1"/>
      <c r="AU8" s="50"/>
      <c r="AX8"/>
    </row>
    <row r="9" spans="2:56" ht="12.75">
      <c r="B9" s="51"/>
      <c r="C9" s="54">
        <v>1</v>
      </c>
      <c r="D9" s="53">
        <v>40</v>
      </c>
      <c r="E9" s="56">
        <v>38072</v>
      </c>
      <c r="F9" s="57">
        <v>0.37916666666666665</v>
      </c>
      <c r="G9" s="53" t="s">
        <v>14</v>
      </c>
      <c r="H9" s="53">
        <v>149</v>
      </c>
      <c r="I9" s="54" t="s">
        <v>17</v>
      </c>
      <c r="J9" s="54">
        <v>1</v>
      </c>
      <c r="K9" s="58">
        <v>16120</v>
      </c>
      <c r="L9" s="59">
        <v>11.69</v>
      </c>
      <c r="M9" s="59">
        <v>11.47</v>
      </c>
      <c r="N9" s="59">
        <v>10.82</v>
      </c>
      <c r="O9" s="59">
        <v>9.6</v>
      </c>
      <c r="P9" s="59">
        <v>8.55</v>
      </c>
      <c r="Q9" s="59">
        <v>6.64</v>
      </c>
      <c r="R9" s="59">
        <v>5.06</v>
      </c>
      <c r="S9" s="51"/>
      <c r="T9" s="43">
        <f>hogg($U$5*25.4,$K9/(145.04*3.141593*$U$5^2),$L9*25.4,N9*25.4,X$5*25.4,$AC$4)*145.04</f>
        <v>13651.366593627929</v>
      </c>
      <c r="U9" s="43">
        <f aca="true" t="shared" si="0" ref="U9:X12">hogg($U$5*25.4,$K9/(145.04*3.141593*$U$5^2),$L9*25.4,O9*25.4,Y$5*25.4,$AC$4)*145.04</f>
        <v>15602.938707275389</v>
      </c>
      <c r="V9" s="43">
        <f t="shared" si="0"/>
        <v>15586.619051513671</v>
      </c>
      <c r="W9" s="43">
        <f t="shared" si="0"/>
        <v>15491.135565185547</v>
      </c>
      <c r="X9" s="43">
        <f t="shared" si="0"/>
        <v>15645.268229370116</v>
      </c>
      <c r="Y9" s="44">
        <f>L9/2</f>
        <v>5.845</v>
      </c>
      <c r="Z9" s="44">
        <f aca="true" t="shared" si="1" ref="Z9:AD12">ABS(N9-$Y9)</f>
        <v>4.9750000000000005</v>
      </c>
      <c r="AA9" s="44">
        <f t="shared" si="1"/>
        <v>3.755</v>
      </c>
      <c r="AB9" s="44">
        <f t="shared" si="1"/>
        <v>2.705000000000001</v>
      </c>
      <c r="AC9" s="44">
        <f t="shared" si="1"/>
        <v>0.7949999999999999</v>
      </c>
      <c r="AD9" s="44">
        <f t="shared" si="1"/>
        <v>0.7850000000000001</v>
      </c>
      <c r="AE9" s="15">
        <f>IF(Z9=MIN(Z9:AD9),T9,IF(AA9=MIN(AA9:AD9),U9,IF(AB9=MIN(AA9:AD9),V9,IF(AC9=MIN(AA9:AD9),W9,IF(AD9=MIN(AA9:AD9),X9,0)))))</f>
        <v>15645.268229370116</v>
      </c>
      <c r="AF9" s="51"/>
      <c r="AG9" s="15"/>
      <c r="AH9" s="84">
        <v>11.7</v>
      </c>
      <c r="AI9" s="36">
        <f>1.5*(K9)/(3.141593*$U$5^2)*($U$5)/(L9)*1000</f>
        <v>109733.84943310202</v>
      </c>
      <c r="AJ9" s="34">
        <f>$AH9/$U$5/2</f>
        <v>0.975</v>
      </c>
      <c r="AK9" s="32">
        <f>($X$5/12+5)*(1+2*((N9+P9)/L9)+Q9/L9)</f>
        <v>29.291702309666388</v>
      </c>
      <c r="AL9" s="32">
        <f>((2.262)/(3.262-(AK9)/11.037))^1.79</f>
        <v>10.502602441765305</v>
      </c>
      <c r="AM9" s="27">
        <f>((AL9)*AI9*(AJ9)^(1/AL9)/(AJ9^2.38))</f>
        <v>1221123.630008022</v>
      </c>
      <c r="AN9" s="51"/>
      <c r="AO9" s="4">
        <f>MATCH(MIN(Z9:AD9),Z9:AD9,0)+2</f>
        <v>7</v>
      </c>
      <c r="AP9" s="26">
        <f>INDEX($X$5:$AB$5,1,$AO9-2)</f>
        <v>48</v>
      </c>
      <c r="AQ9" s="19">
        <f>INDEX(N9:R9,1,$AO9-2)</f>
        <v>5.06</v>
      </c>
      <c r="AR9" s="75">
        <f>CharLngth($U$5,$L9*25.4,AQ9*25.4,AP9*25.4)</f>
        <v>24.0654296875</v>
      </c>
      <c r="AS9" s="3">
        <f>AE9*$AO$5</f>
        <v>46935.80468811035</v>
      </c>
      <c r="AT9" s="75">
        <f>AR9*10/12</f>
        <v>20.054524739583332</v>
      </c>
      <c r="AU9" s="51"/>
      <c r="AX9"/>
      <c r="BD9" s="38"/>
    </row>
    <row r="10" spans="2:56" ht="12.75">
      <c r="B10" s="51"/>
      <c r="C10" s="54">
        <v>1</v>
      </c>
      <c r="D10" s="53">
        <v>40</v>
      </c>
      <c r="E10" s="56">
        <v>38072</v>
      </c>
      <c r="F10" s="57">
        <v>0.37916666666666665</v>
      </c>
      <c r="G10" s="53" t="s">
        <v>14</v>
      </c>
      <c r="H10" s="53">
        <v>149</v>
      </c>
      <c r="I10" s="54" t="s">
        <v>17</v>
      </c>
      <c r="J10" s="54">
        <v>2</v>
      </c>
      <c r="K10" s="58">
        <v>18120</v>
      </c>
      <c r="L10" s="59">
        <v>12.91</v>
      </c>
      <c r="M10" s="59">
        <v>12.68</v>
      </c>
      <c r="N10" s="59">
        <v>11.96</v>
      </c>
      <c r="O10" s="59">
        <v>10.58</v>
      </c>
      <c r="P10" s="59">
        <v>9.46</v>
      </c>
      <c r="Q10" s="59">
        <v>7.32</v>
      </c>
      <c r="R10" s="59">
        <v>5.57</v>
      </c>
      <c r="S10" s="51"/>
      <c r="T10" s="43">
        <f>hogg($U$5*25.4,$K10/(145.04*3.141593*$U$5^2),$L10*25.4,N10*25.4,X$5*25.4,$AC$4)*145.04</f>
        <v>13806.504020996093</v>
      </c>
      <c r="U10" s="43">
        <f t="shared" si="0"/>
        <v>15976.514749145506</v>
      </c>
      <c r="V10" s="43">
        <f t="shared" si="0"/>
        <v>15807.250882568358</v>
      </c>
      <c r="W10" s="43">
        <f t="shared" si="0"/>
        <v>15801.134884643554</v>
      </c>
      <c r="X10" s="43">
        <f t="shared" si="0"/>
        <v>15971.70007446289</v>
      </c>
      <c r="Y10" s="44">
        <f>L10/2</f>
        <v>6.455</v>
      </c>
      <c r="Z10" s="44">
        <f t="shared" si="1"/>
        <v>5.505000000000001</v>
      </c>
      <c r="AA10" s="44">
        <f t="shared" si="1"/>
        <v>4.125</v>
      </c>
      <c r="AB10" s="44">
        <f t="shared" si="1"/>
        <v>3.005000000000001</v>
      </c>
      <c r="AC10" s="44">
        <f t="shared" si="1"/>
        <v>0.8650000000000002</v>
      </c>
      <c r="AD10" s="44">
        <f t="shared" si="1"/>
        <v>0.8849999999999998</v>
      </c>
      <c r="AE10" s="15">
        <f>IF(Z10=MIN(Z10:AD10),T10,IF(AA10=MIN(AA10:AD10),U10,IF(AB10=MIN(AA10:AD10),V10,IF(AC10=MIN(AA10:AD10),W10,IF(AD10=MIN(AA10:AD10),X10,0)))))</f>
        <v>15801.134884643554</v>
      </c>
      <c r="AF10" s="51"/>
      <c r="AG10" s="15"/>
      <c r="AH10" s="84">
        <v>11.7</v>
      </c>
      <c r="AI10" s="36">
        <f>1.5*(K10)/(3.141593*$U$5^2)*($U$5)/(L10)*1000</f>
        <v>111691.9926735487</v>
      </c>
      <c r="AJ10" s="34">
        <f>$AH10/$U$5/2</f>
        <v>0.975</v>
      </c>
      <c r="AK10" s="32">
        <f>($X$5/12+5)*(1+2*((N10+P10)/L10)+Q10/L10)</f>
        <v>29.312161115414412</v>
      </c>
      <c r="AL10" s="32">
        <f aca="true" t="shared" si="2" ref="AL10:AL72">((2.262)/(3.262-(AK10)/11.037))^1.79</f>
        <v>10.560158847431799</v>
      </c>
      <c r="AM10" s="27">
        <f>((AL10)*AI10*(AJ10)^(1/AL10)/(AJ10^2.38))</f>
        <v>1249741.7855652692</v>
      </c>
      <c r="AN10" s="51"/>
      <c r="AO10" s="4">
        <f>MATCH(MIN(Z10:AD10),Z10:AD10,0)+2</f>
        <v>6</v>
      </c>
      <c r="AP10" s="26">
        <f>INDEX($X$5:$AB$5,1,$AO10-2)</f>
        <v>36</v>
      </c>
      <c r="AQ10" s="19">
        <f>INDEX(N10:R10,1,$AO10-2)</f>
        <v>7.32</v>
      </c>
      <c r="AR10" s="75">
        <f>CharLngth($U$5,$L10*25.4,AQ10*25.4,AP10*25.4)</f>
        <v>24.26361846923828</v>
      </c>
      <c r="AS10" s="3">
        <f>AE10*$AO$5</f>
        <v>47403.40465393066</v>
      </c>
      <c r="AT10" s="75">
        <f>AR10*10/12</f>
        <v>20.219682057698567</v>
      </c>
      <c r="AU10" s="51"/>
      <c r="AX10"/>
      <c r="BD10" s="38"/>
    </row>
    <row r="11" spans="2:56" ht="12.75">
      <c r="B11" s="51"/>
      <c r="C11" s="54">
        <v>1</v>
      </c>
      <c r="D11" s="53">
        <v>40</v>
      </c>
      <c r="E11" s="56">
        <v>38072</v>
      </c>
      <c r="F11" s="57">
        <v>0.379166666666667</v>
      </c>
      <c r="G11" s="53" t="s">
        <v>14</v>
      </c>
      <c r="H11" s="53">
        <v>149</v>
      </c>
      <c r="I11" s="54" t="s">
        <v>17</v>
      </c>
      <c r="J11" s="54">
        <v>3</v>
      </c>
      <c r="K11" s="58">
        <v>19700</v>
      </c>
      <c r="L11" s="59">
        <v>13.96</v>
      </c>
      <c r="M11" s="59">
        <v>13.7</v>
      </c>
      <c r="N11" s="59">
        <v>12.92</v>
      </c>
      <c r="O11" s="59">
        <v>11.44</v>
      </c>
      <c r="P11" s="59">
        <v>10.25</v>
      </c>
      <c r="Q11" s="59">
        <v>7.97</v>
      </c>
      <c r="R11" s="59">
        <v>6.04</v>
      </c>
      <c r="S11" s="51"/>
      <c r="T11" s="43">
        <f>hogg($U$5*25.4,$K11/(145.04*3.141593*$U$5^2),$L11*25.4,N11*25.4,X$5*25.4,$AC$4)*145.04</f>
        <v>13978.392665405272</v>
      </c>
      <c r="U11" s="43">
        <f t="shared" si="0"/>
        <v>16065.157435913085</v>
      </c>
      <c r="V11" s="43">
        <f t="shared" si="0"/>
        <v>15830.761013183594</v>
      </c>
      <c r="W11" s="43">
        <f t="shared" si="0"/>
        <v>15755.576398925781</v>
      </c>
      <c r="X11" s="43">
        <f t="shared" si="0"/>
        <v>16017.036140136717</v>
      </c>
      <c r="Y11" s="44">
        <f>L11/2</f>
        <v>6.98</v>
      </c>
      <c r="Z11" s="44">
        <f t="shared" si="1"/>
        <v>5.9399999999999995</v>
      </c>
      <c r="AA11" s="44">
        <f t="shared" si="1"/>
        <v>4.459999999999999</v>
      </c>
      <c r="AB11" s="44">
        <f t="shared" si="1"/>
        <v>3.2699999999999996</v>
      </c>
      <c r="AC11" s="44">
        <f t="shared" si="1"/>
        <v>0.9899999999999993</v>
      </c>
      <c r="AD11" s="44">
        <f t="shared" si="1"/>
        <v>0.9400000000000004</v>
      </c>
      <c r="AE11" s="15">
        <f>IF(Z11=MIN(Z11:AD11),T11,IF(AA11=MIN(AA11:AD11),U11,IF(AB11=MIN(AA11:AD11),V11,IF(AC11=MIN(AA11:AD11),W11,IF(AD11=MIN(AA11:AD11),X11,0)))))</f>
        <v>16017.036140136717</v>
      </c>
      <c r="AF11" s="51"/>
      <c r="AG11" s="15"/>
      <c r="AH11" s="84">
        <v>11.7</v>
      </c>
      <c r="AI11" s="36">
        <f>1.5*(K11)/(3.141593*$U$5^2)*($U$5)/(L11)*1000</f>
        <v>112297.70892508086</v>
      </c>
      <c r="AJ11" s="34">
        <f>$AH11/$U$5/2</f>
        <v>0.975</v>
      </c>
      <c r="AK11" s="32">
        <f>($X$5/12+5)*(1+2*((N11+P11)/L11)+Q11/L11)</f>
        <v>29.342406876790832</v>
      </c>
      <c r="AL11" s="32">
        <f t="shared" si="2"/>
        <v>10.646153834325096</v>
      </c>
      <c r="AM11" s="27">
        <f>((AL11)*AI11*(AJ11)^(1/AL11)/(AJ11^2.38))</f>
        <v>1266776.0517539482</v>
      </c>
      <c r="AN11" s="51"/>
      <c r="AO11" s="4">
        <f>MATCH(MIN(Z11:AD11),Z11:AD11,0)+2</f>
        <v>7</v>
      </c>
      <c r="AP11" s="26">
        <f>INDEX($X$5:$AB$5,1,$AO11-2)</f>
        <v>48</v>
      </c>
      <c r="AQ11" s="19">
        <f>INDEX(N11:R11,1,$AO11-2)</f>
        <v>6.04</v>
      </c>
      <c r="AR11" s="75">
        <f>CharLngth($U$5,$L11*25.4,AQ11*25.4,AP11*25.4)</f>
        <v>24.05555534362793</v>
      </c>
      <c r="AS11" s="3">
        <f>AE11*$AO$5</f>
        <v>48051.10842041015</v>
      </c>
      <c r="AT11" s="75">
        <f>AR11*10/12</f>
        <v>20.04629611968994</v>
      </c>
      <c r="AU11" s="51"/>
      <c r="AX11"/>
      <c r="BD11" s="38"/>
    </row>
    <row r="12" spans="2:56" ht="12.75">
      <c r="B12" s="51"/>
      <c r="C12" s="54">
        <v>1</v>
      </c>
      <c r="D12" s="53">
        <v>40</v>
      </c>
      <c r="E12" s="56">
        <v>38072</v>
      </c>
      <c r="F12" s="57">
        <v>0.379166666666667</v>
      </c>
      <c r="G12" s="53" t="s">
        <v>14</v>
      </c>
      <c r="H12" s="53">
        <v>149</v>
      </c>
      <c r="I12" s="54" t="s">
        <v>17</v>
      </c>
      <c r="J12" s="54">
        <v>4</v>
      </c>
      <c r="K12" s="58">
        <v>19940</v>
      </c>
      <c r="L12" s="59">
        <v>13.89</v>
      </c>
      <c r="M12" s="59">
        <v>13.62</v>
      </c>
      <c r="N12" s="59">
        <v>12.87</v>
      </c>
      <c r="O12" s="59">
        <v>11.37</v>
      </c>
      <c r="P12" s="59">
        <v>10.15</v>
      </c>
      <c r="Q12" s="59">
        <v>7.91</v>
      </c>
      <c r="R12" s="59">
        <v>6.01</v>
      </c>
      <c r="S12" s="51"/>
      <c r="T12" s="43">
        <f>hogg($U$5*25.4,$K12/(145.04*3.141593*$U$5^2),$L12*25.4,N12*25.4,X$5*25.4,$AC$4)*145.04</f>
        <v>14104.775939331053</v>
      </c>
      <c r="U12" s="43">
        <f t="shared" si="0"/>
        <v>16394.982016601563</v>
      </c>
      <c r="V12" s="43">
        <f t="shared" si="0"/>
        <v>16254.49332824707</v>
      </c>
      <c r="W12" s="43">
        <f t="shared" si="0"/>
        <v>16077.004346313475</v>
      </c>
      <c r="X12" s="43">
        <f t="shared" si="0"/>
        <v>16293.160112304686</v>
      </c>
      <c r="Y12" s="44">
        <f>L12/2</f>
        <v>6.945</v>
      </c>
      <c r="Z12" s="44">
        <f t="shared" si="1"/>
        <v>5.924999999999999</v>
      </c>
      <c r="AA12" s="44">
        <f t="shared" si="1"/>
        <v>4.424999999999999</v>
      </c>
      <c r="AB12" s="44">
        <f t="shared" si="1"/>
        <v>3.205</v>
      </c>
      <c r="AC12" s="44">
        <f t="shared" si="1"/>
        <v>0.9649999999999999</v>
      </c>
      <c r="AD12" s="44">
        <f t="shared" si="1"/>
        <v>0.9350000000000005</v>
      </c>
      <c r="AE12" s="15">
        <f>IF(Z12=MIN(Z12:AD12),T12,IF(AA12=MIN(AA12:AD12),U12,IF(AB12=MIN(AA12:AD12),V12,IF(AC12=MIN(AA12:AD12),W12,IF(AD12=MIN(AA12:AD12),X12,0)))))</f>
        <v>16293.160112304686</v>
      </c>
      <c r="AF12" s="51"/>
      <c r="AG12" s="15"/>
      <c r="AH12" s="84">
        <v>11.7</v>
      </c>
      <c r="AI12" s="36">
        <f>1.5*(K12)/(3.141593*$U$5^2)*($U$5)/(L12)*1000</f>
        <v>114238.63266085206</v>
      </c>
      <c r="AJ12" s="34">
        <f>$AH12/$U$5/2</f>
        <v>0.975</v>
      </c>
      <c r="AK12" s="32">
        <f>($X$5/12+5)*(1+2*((N12+P12)/L12)+Q12/L12)</f>
        <v>29.304535637149023</v>
      </c>
      <c r="AL12" s="32">
        <f t="shared" si="2"/>
        <v>10.538648877520375</v>
      </c>
      <c r="AM12" s="27">
        <f>((AL12)*AI12*(AJ12)^(1/AL12)/(AJ12^2.38))</f>
        <v>1275626.7180527006</v>
      </c>
      <c r="AN12" s="51"/>
      <c r="AO12" s="4">
        <f>MATCH(MIN(Z12:AD12),Z12:AD12,0)+2</f>
        <v>7</v>
      </c>
      <c r="AP12" s="26">
        <f>INDEX($X$5:$AB$5,1,$AO12-2)</f>
        <v>48</v>
      </c>
      <c r="AQ12" s="19">
        <f>INDEX(N12:R12,1,$AO12-2)</f>
        <v>6.01</v>
      </c>
      <c r="AR12" s="75">
        <f>CharLngth($U$5,$L12*25.4,AQ12*25.4,AP12*25.4)</f>
        <v>24.05666160583496</v>
      </c>
      <c r="AS12" s="3">
        <f>AE12*$AO$5</f>
        <v>48879.48033691406</v>
      </c>
      <c r="AT12" s="75">
        <f>AR12*10/12</f>
        <v>20.04721800486247</v>
      </c>
      <c r="AU12" s="51"/>
      <c r="AX12"/>
      <c r="BD12" s="38"/>
    </row>
    <row r="13" spans="2:56" ht="12.75">
      <c r="B13" s="51"/>
      <c r="C13" s="54"/>
      <c r="D13" s="53"/>
      <c r="E13" s="56"/>
      <c r="F13" s="57"/>
      <c r="G13" s="53"/>
      <c r="H13" s="53"/>
      <c r="I13" s="54"/>
      <c r="J13" s="54"/>
      <c r="K13" s="58"/>
      <c r="L13" s="59"/>
      <c r="M13" s="59"/>
      <c r="N13" s="59"/>
      <c r="O13" s="59"/>
      <c r="P13" s="59"/>
      <c r="Q13" s="59"/>
      <c r="R13" s="59"/>
      <c r="S13" s="51"/>
      <c r="T13" s="43"/>
      <c r="U13" s="43"/>
      <c r="V13" s="43"/>
      <c r="W13" s="43"/>
      <c r="X13" s="43"/>
      <c r="Y13" s="44"/>
      <c r="Z13" s="44"/>
      <c r="AA13" s="44"/>
      <c r="AB13" s="44"/>
      <c r="AC13" s="44"/>
      <c r="AD13" s="44"/>
      <c r="AE13" s="15"/>
      <c r="AF13" s="51"/>
      <c r="AG13" s="15"/>
      <c r="AH13" s="84"/>
      <c r="AI13" s="36"/>
      <c r="AJ13" s="34"/>
      <c r="AK13" s="32"/>
      <c r="AL13" s="32"/>
      <c r="AM13" s="27"/>
      <c r="AN13" s="51"/>
      <c r="AO13" s="26"/>
      <c r="AP13" s="26"/>
      <c r="AQ13" s="19"/>
      <c r="AR13" s="75"/>
      <c r="AS13" s="3"/>
      <c r="AT13" s="75"/>
      <c r="AU13" s="51"/>
      <c r="AX13"/>
      <c r="BD13" s="38"/>
    </row>
    <row r="14" spans="2:50" ht="12.75">
      <c r="B14" s="51"/>
      <c r="C14" s="54">
        <v>1</v>
      </c>
      <c r="D14" s="53">
        <v>40</v>
      </c>
      <c r="E14" s="56">
        <v>38072</v>
      </c>
      <c r="F14" s="57">
        <v>0.37916666666666665</v>
      </c>
      <c r="G14" s="53" t="s">
        <v>14</v>
      </c>
      <c r="H14" s="53">
        <v>350</v>
      </c>
      <c r="I14" s="54" t="s">
        <v>24</v>
      </c>
      <c r="J14" s="54">
        <v>1</v>
      </c>
      <c r="K14" s="58">
        <v>15970.135347298883</v>
      </c>
      <c r="L14" s="59">
        <v>12.41</v>
      </c>
      <c r="M14" s="59">
        <v>11.06</v>
      </c>
      <c r="N14" s="59">
        <v>9.98</v>
      </c>
      <c r="O14" s="59">
        <v>8.28</v>
      </c>
      <c r="P14" s="59">
        <v>6.98</v>
      </c>
      <c r="Q14" s="59">
        <v>4.85</v>
      </c>
      <c r="R14" s="59">
        <v>3.41</v>
      </c>
      <c r="S14" s="51"/>
      <c r="T14" s="43">
        <f aca="true" t="shared" si="3" ref="T14:X17">hogg($U$5*25.4,$K14/(145.04*3.141593*$U$5^2),$L14*25.4,N14*25.4,X$5*25.4,$AC$4)*145.04</f>
        <v>16441.277476196286</v>
      </c>
      <c r="U14" s="43">
        <f t="shared" si="3"/>
        <v>16227.738742065429</v>
      </c>
      <c r="V14" s="43">
        <f t="shared" si="3"/>
        <v>15493.81235168457</v>
      </c>
      <c r="W14" s="43">
        <f t="shared" si="3"/>
        <v>14862.574307861327</v>
      </c>
      <c r="X14" s="43">
        <f t="shared" si="3"/>
        <v>14088.001484375</v>
      </c>
      <c r="Y14" s="44">
        <f>L14/2</f>
        <v>6.205</v>
      </c>
      <c r="Z14" s="44">
        <f aca="true" t="shared" si="4" ref="Z14:AD17">ABS(N14-$Y14)</f>
        <v>3.7750000000000004</v>
      </c>
      <c r="AA14" s="44">
        <f t="shared" si="4"/>
        <v>2.0749999999999993</v>
      </c>
      <c r="AB14" s="44">
        <f t="shared" si="4"/>
        <v>0.7750000000000004</v>
      </c>
      <c r="AC14" s="44">
        <f t="shared" si="4"/>
        <v>1.3550000000000004</v>
      </c>
      <c r="AD14" s="44">
        <f t="shared" si="4"/>
        <v>2.795</v>
      </c>
      <c r="AE14" s="15">
        <f>IF(Z14=MIN(Z14:AD14),T14,IF(AA14=MIN(AA14:AD14),U14,IF(AB14=MIN(AA14:AD14),V14,IF(AC14=MIN(AA14:AD14),W14,IF(AD14=MIN(AA14:AD14),X14,0)))))</f>
        <v>15493.81235168457</v>
      </c>
      <c r="AF14" s="51"/>
      <c r="AG14" s="15"/>
      <c r="AH14" s="84">
        <v>8</v>
      </c>
      <c r="AI14" s="36">
        <f>1.5*(K14)/(3.141593*$U$5^2)*($U$5)/(L14)*1000</f>
        <v>102406.35383174129</v>
      </c>
      <c r="AJ14" s="34">
        <f>$AH14/$U$5/2</f>
        <v>0.6666666666666666</v>
      </c>
      <c r="AK14" s="32">
        <f>($X$5/12+5)*(1+2*((N14+P14)/L14)+Q14/L14)</f>
        <v>24.74456083803385</v>
      </c>
      <c r="AL14" s="32">
        <f>((2.262)/(3.262-(AK14)/11.037))^1.79</f>
        <v>4.160258329886317</v>
      </c>
      <c r="AM14" s="27">
        <f>((AL14)*AI14*(AJ14)^(1/AL14)/(AJ14^2.38))</f>
        <v>1014419.0531076964</v>
      </c>
      <c r="AN14" s="51"/>
      <c r="AO14" s="4">
        <f>MATCH(MIN(Z14:AD14),Z14:AD14,0)+2</f>
        <v>5</v>
      </c>
      <c r="AP14" s="26">
        <f>INDEX($X$5:$AB$5,1,$AO14-2)</f>
        <v>24</v>
      </c>
      <c r="AQ14" s="19">
        <f>INDEX(N14:R14,1,$AO14-2)</f>
        <v>6.98</v>
      </c>
      <c r="AR14" s="75">
        <f>CharLngth($U$5,$L14*25.4,AQ14*25.4,AP14*25.4)</f>
        <v>16.01237678527832</v>
      </c>
      <c r="AS14" s="3">
        <f>AE14*$AO$5</f>
        <v>46481.43705505371</v>
      </c>
      <c r="AT14" s="75">
        <f>AR14*10/12</f>
        <v>13.343647321065268</v>
      </c>
      <c r="AU14" s="51"/>
      <c r="AX14"/>
    </row>
    <row r="15" spans="2:50" ht="12.75">
      <c r="B15" s="51"/>
      <c r="C15" s="54">
        <v>1</v>
      </c>
      <c r="D15" s="53">
        <v>40</v>
      </c>
      <c r="E15" s="56">
        <v>38072</v>
      </c>
      <c r="F15" s="57">
        <v>0.37916666666666665</v>
      </c>
      <c r="G15" s="53" t="s">
        <v>14</v>
      </c>
      <c r="H15" s="53">
        <v>350</v>
      </c>
      <c r="I15" s="54" t="s">
        <v>24</v>
      </c>
      <c r="J15" s="54">
        <v>2</v>
      </c>
      <c r="K15" s="58">
        <v>19600.166111900948</v>
      </c>
      <c r="L15" s="59">
        <v>14.97</v>
      </c>
      <c r="M15" s="59">
        <v>13.33</v>
      </c>
      <c r="N15" s="59">
        <v>12.03</v>
      </c>
      <c r="O15" s="59">
        <v>9.94</v>
      </c>
      <c r="P15" s="59">
        <v>8.39</v>
      </c>
      <c r="Q15" s="59">
        <v>5.85</v>
      </c>
      <c r="R15" s="59">
        <v>4.11</v>
      </c>
      <c r="S15" s="51"/>
      <c r="T15" s="43">
        <f t="shared" si="3"/>
        <v>16763.421372680663</v>
      </c>
      <c r="U15" s="43">
        <f t="shared" si="3"/>
        <v>16648.196724243164</v>
      </c>
      <c r="V15" s="43">
        <f t="shared" si="3"/>
        <v>15837.321851196288</v>
      </c>
      <c r="W15" s="43">
        <f t="shared" si="3"/>
        <v>15122.543502807617</v>
      </c>
      <c r="X15" s="43">
        <f t="shared" si="3"/>
        <v>14340.691679077148</v>
      </c>
      <c r="Y15" s="44">
        <f>L15/2</f>
        <v>7.485</v>
      </c>
      <c r="Z15" s="44">
        <f t="shared" si="4"/>
        <v>4.544999999999999</v>
      </c>
      <c r="AA15" s="44">
        <f t="shared" si="4"/>
        <v>2.454999999999999</v>
      </c>
      <c r="AB15" s="44">
        <f t="shared" si="4"/>
        <v>0.9050000000000002</v>
      </c>
      <c r="AC15" s="44">
        <f t="shared" si="4"/>
        <v>1.6350000000000007</v>
      </c>
      <c r="AD15" s="44">
        <f t="shared" si="4"/>
        <v>3.375</v>
      </c>
      <c r="AE15" s="15">
        <f>IF(Z15=MIN(Z15:AD15),T15,IF(AA15=MIN(AA15:AD15),U15,IF(AB15=MIN(AA15:AD15),V15,IF(AC15=MIN(AA15:AD15),W15,IF(AD15=MIN(AA15:AD15),X15,0)))))</f>
        <v>15837.321851196288</v>
      </c>
      <c r="AF15" s="51"/>
      <c r="AG15" s="15"/>
      <c r="AH15" s="84">
        <v>8</v>
      </c>
      <c r="AI15" s="36">
        <f>1.5*(K15)/(3.141593*$U$5^2)*($U$5)/(L15)*1000</f>
        <v>104190.48023250602</v>
      </c>
      <c r="AJ15" s="34">
        <f>$AH15/$U$5/2</f>
        <v>0.6666666666666666</v>
      </c>
      <c r="AK15" s="32">
        <f>($X$5/12+5)*(1+2*((N15+P15)/L15)+Q15/L15)</f>
        <v>24.713426853707418</v>
      </c>
      <c r="AL15" s="32">
        <f t="shared" si="2"/>
        <v>4.139743456756037</v>
      </c>
      <c r="AM15" s="27">
        <f>((AL15)*AI15*(AJ15)^(1/AL15)/(AJ15^2.38))</f>
        <v>1026506.9834753848</v>
      </c>
      <c r="AN15" s="51"/>
      <c r="AO15" s="4">
        <f>MATCH(MIN(Z15:AD15),Z15:AD15,0)+2</f>
        <v>5</v>
      </c>
      <c r="AP15" s="26">
        <f>INDEX($X$5:$AB$5,1,$AO15-2)</f>
        <v>24</v>
      </c>
      <c r="AQ15" s="19">
        <f>INDEX(N15:R15,1,$AO15-2)</f>
        <v>8.39</v>
      </c>
      <c r="AR15" s="75">
        <f>CharLngth($U$5,$L15*25.4,AQ15*25.4,AP15*25.4)</f>
        <v>15.94141674041748</v>
      </c>
      <c r="AS15" s="3">
        <f>AE15*$AO$5</f>
        <v>47511.96555358886</v>
      </c>
      <c r="AT15" s="75">
        <f>AR15*10/12</f>
        <v>13.2845139503479</v>
      </c>
      <c r="AU15" s="51"/>
      <c r="AX15"/>
    </row>
    <row r="16" spans="2:50" ht="12.75">
      <c r="B16" s="51"/>
      <c r="C16" s="54">
        <v>1</v>
      </c>
      <c r="D16" s="53">
        <v>40</v>
      </c>
      <c r="E16" s="56">
        <v>38072</v>
      </c>
      <c r="F16" s="57">
        <v>0.379166666666667</v>
      </c>
      <c r="G16" s="53" t="s">
        <v>14</v>
      </c>
      <c r="H16" s="53">
        <v>350</v>
      </c>
      <c r="I16" s="54" t="s">
        <v>24</v>
      </c>
      <c r="J16" s="54">
        <v>3</v>
      </c>
      <c r="K16" s="58">
        <v>21620.18323159686</v>
      </c>
      <c r="L16" s="59">
        <v>16.37</v>
      </c>
      <c r="M16" s="59">
        <v>14.58</v>
      </c>
      <c r="N16" s="59">
        <v>13.11</v>
      </c>
      <c r="O16" s="59">
        <v>10.86</v>
      </c>
      <c r="P16" s="59">
        <v>9.19</v>
      </c>
      <c r="Q16" s="59">
        <v>6.37</v>
      </c>
      <c r="R16" s="59">
        <v>4.5</v>
      </c>
      <c r="S16" s="51"/>
      <c r="T16" s="43">
        <f t="shared" si="3"/>
        <v>17079.704888305663</v>
      </c>
      <c r="U16" s="43">
        <f t="shared" si="3"/>
        <v>16818.882529907227</v>
      </c>
      <c r="V16" s="43">
        <f t="shared" si="3"/>
        <v>15940.555735473632</v>
      </c>
      <c r="W16" s="43">
        <f t="shared" si="3"/>
        <v>15307.839317626953</v>
      </c>
      <c r="X16" s="43">
        <f t="shared" si="3"/>
        <v>14454.84295715332</v>
      </c>
      <c r="Y16" s="44">
        <f>L16/2</f>
        <v>8.185</v>
      </c>
      <c r="Z16" s="44">
        <f t="shared" si="4"/>
        <v>4.924999999999999</v>
      </c>
      <c r="AA16" s="44">
        <f t="shared" si="4"/>
        <v>2.674999999999999</v>
      </c>
      <c r="AB16" s="44">
        <f t="shared" si="4"/>
        <v>1.004999999999999</v>
      </c>
      <c r="AC16" s="44">
        <f t="shared" si="4"/>
        <v>1.8150000000000004</v>
      </c>
      <c r="AD16" s="44">
        <f t="shared" si="4"/>
        <v>3.6850000000000005</v>
      </c>
      <c r="AE16" s="15">
        <f>IF(Z16=MIN(Z16:AD16),T16,IF(AA16=MIN(AA16:AD16),U16,IF(AB16=MIN(AA16:AD16),V16,IF(AC16=MIN(AA16:AD16),W16,IF(AD16=MIN(AA16:AD16),X16,0)))))</f>
        <v>15940.555735473632</v>
      </c>
      <c r="AF16" s="51"/>
      <c r="AG16" s="15"/>
      <c r="AH16" s="84">
        <v>8</v>
      </c>
      <c r="AI16" s="36">
        <f>1.5*(K16)/(3.141593*$U$5^2)*($U$5)/(L16)*1000</f>
        <v>105099.53122911154</v>
      </c>
      <c r="AJ16" s="34">
        <f>$AH16/$U$5/2</f>
        <v>0.6666666666666666</v>
      </c>
      <c r="AK16" s="32">
        <f>($X$5/12+5)*(1+2*((N16+P16)/L16)+Q16/L16)</f>
        <v>24.681734880879652</v>
      </c>
      <c r="AL16" s="32">
        <f t="shared" si="2"/>
        <v>4.119022398861115</v>
      </c>
      <c r="AM16" s="27">
        <f>((AL16)*AI16*(AJ16)^(1/AL16)/(AJ16^2.38))</f>
        <v>1029772.7334635534</v>
      </c>
      <c r="AN16" s="51"/>
      <c r="AO16" s="4">
        <f>MATCH(MIN(Z16:AD16),Z16:AD16,0)+2</f>
        <v>5</v>
      </c>
      <c r="AP16" s="26">
        <f>INDEX($X$5:$AB$5,1,$AO16-2)</f>
        <v>24</v>
      </c>
      <c r="AQ16" s="19">
        <f>INDEX(N16:R16,1,$AO16-2)</f>
        <v>9.19</v>
      </c>
      <c r="AR16" s="75">
        <f>CharLngth($U$5,$L16*25.4,AQ16*25.4,AP16*25.4)</f>
        <v>15.97474479675293</v>
      </c>
      <c r="AS16" s="3">
        <f>AE16*$AO$5</f>
        <v>47821.6672064209</v>
      </c>
      <c r="AT16" s="75">
        <f>AR16*10/12</f>
        <v>13.312287330627441</v>
      </c>
      <c r="AU16" s="51"/>
      <c r="AX16"/>
    </row>
    <row r="17" spans="2:50" ht="12.75">
      <c r="B17" s="51"/>
      <c r="C17" s="54">
        <v>1</v>
      </c>
      <c r="D17" s="53">
        <v>40</v>
      </c>
      <c r="E17" s="56">
        <v>38072</v>
      </c>
      <c r="F17" s="57">
        <v>0.379166666666667</v>
      </c>
      <c r="G17" s="53" t="s">
        <v>14</v>
      </c>
      <c r="H17" s="53">
        <v>350</v>
      </c>
      <c r="I17" s="54" t="s">
        <v>24</v>
      </c>
      <c r="J17" s="54">
        <v>4</v>
      </c>
      <c r="K17" s="58">
        <v>21870.18535037111</v>
      </c>
      <c r="L17" s="59">
        <v>16.38</v>
      </c>
      <c r="M17" s="59">
        <v>14.57</v>
      </c>
      <c r="N17" s="59">
        <v>13.13</v>
      </c>
      <c r="O17" s="59">
        <v>10.82</v>
      </c>
      <c r="P17" s="59">
        <v>9.15</v>
      </c>
      <c r="Q17" s="59">
        <v>6.38</v>
      </c>
      <c r="R17" s="59">
        <v>4.51</v>
      </c>
      <c r="S17" s="51"/>
      <c r="T17" s="43">
        <f t="shared" si="3"/>
        <v>17220.928337402343</v>
      </c>
      <c r="U17" s="43">
        <f t="shared" si="3"/>
        <v>17128.161473999022</v>
      </c>
      <c r="V17" s="43">
        <f t="shared" si="3"/>
        <v>16220.049205322264</v>
      </c>
      <c r="W17" s="43">
        <f t="shared" si="3"/>
        <v>15463.226829223631</v>
      </c>
      <c r="X17" s="43">
        <f t="shared" si="3"/>
        <v>14598.809586791991</v>
      </c>
      <c r="Y17" s="44">
        <f>L17/2</f>
        <v>8.19</v>
      </c>
      <c r="Z17" s="44">
        <f t="shared" si="4"/>
        <v>4.940000000000001</v>
      </c>
      <c r="AA17" s="44">
        <f t="shared" si="4"/>
        <v>2.630000000000001</v>
      </c>
      <c r="AB17" s="44">
        <f t="shared" si="4"/>
        <v>0.9600000000000009</v>
      </c>
      <c r="AC17" s="44">
        <f t="shared" si="4"/>
        <v>1.8099999999999996</v>
      </c>
      <c r="AD17" s="44">
        <f t="shared" si="4"/>
        <v>3.6799999999999997</v>
      </c>
      <c r="AE17" s="15">
        <f>IF(Z17=MIN(Z17:AD17),T17,IF(AA17=MIN(AA17:AD17),U17,IF(AB17=MIN(AA17:AD17),V17,IF(AC17=MIN(AA17:AD17),W17,IF(AD17=MIN(AA17:AD17),X17,0)))))</f>
        <v>16220.049205322264</v>
      </c>
      <c r="AF17" s="51"/>
      <c r="AG17" s="15"/>
      <c r="AH17" s="84">
        <v>8</v>
      </c>
      <c r="AI17" s="36">
        <f>1.5*(K17)/(3.141593*$U$5^2)*($U$5)/(L17)*1000</f>
        <v>106249.93043467973</v>
      </c>
      <c r="AJ17" s="34">
        <f>$AH17/$U$5/2</f>
        <v>0.6666666666666666</v>
      </c>
      <c r="AK17" s="32">
        <f>($X$5/12+5)*(1+2*((N17+P17)/L17)+Q17/L17)</f>
        <v>24.659340659340664</v>
      </c>
      <c r="AL17" s="32">
        <f t="shared" si="2"/>
        <v>4.104477763222646</v>
      </c>
      <c r="AM17" s="27">
        <f>((AL17)*AI17*(AJ17)^(1/AL17)/(AJ17^2.38))</f>
        <v>1037006.6123410594</v>
      </c>
      <c r="AN17" s="51"/>
      <c r="AO17" s="4">
        <f>MATCH(MIN(Z17:AD17),Z17:AD17,0)+2</f>
        <v>5</v>
      </c>
      <c r="AP17" s="26">
        <f>INDEX($X$5:$AB$5,1,$AO17-2)</f>
        <v>24</v>
      </c>
      <c r="AQ17" s="19">
        <f>INDEX(N17:R17,1,$AO17-2)</f>
        <v>9.15</v>
      </c>
      <c r="AR17" s="75">
        <f>CharLngth($U$5,$L17*25.4,AQ17*25.4,AP17*25.4)</f>
        <v>15.87610149383545</v>
      </c>
      <c r="AS17" s="3">
        <f>AE17*$AO$5</f>
        <v>48660.147615966795</v>
      </c>
      <c r="AT17" s="75">
        <f>AR17*10/12</f>
        <v>13.230084578196207</v>
      </c>
      <c r="AU17" s="51"/>
      <c r="AX17"/>
    </row>
    <row r="18" spans="2:50" ht="12.75">
      <c r="B18" s="51"/>
      <c r="C18" s="54"/>
      <c r="D18" s="53"/>
      <c r="E18" s="56"/>
      <c r="F18" s="57"/>
      <c r="G18" s="53"/>
      <c r="H18" s="53"/>
      <c r="I18" s="54"/>
      <c r="J18" s="54"/>
      <c r="K18" s="58"/>
      <c r="L18" s="59"/>
      <c r="M18" s="59"/>
      <c r="N18" s="59"/>
      <c r="O18" s="59"/>
      <c r="P18" s="59"/>
      <c r="Q18" s="59"/>
      <c r="R18" s="59"/>
      <c r="S18" s="51"/>
      <c r="T18" s="43"/>
      <c r="U18" s="43"/>
      <c r="V18" s="43"/>
      <c r="W18" s="43"/>
      <c r="X18" s="43"/>
      <c r="Y18" s="44"/>
      <c r="Z18" s="44"/>
      <c r="AA18" s="44"/>
      <c r="AB18" s="44"/>
      <c r="AC18" s="44"/>
      <c r="AD18" s="44"/>
      <c r="AE18" s="15"/>
      <c r="AF18" s="51"/>
      <c r="AG18" s="15"/>
      <c r="AH18" s="84"/>
      <c r="AI18" s="36"/>
      <c r="AJ18" s="34"/>
      <c r="AK18" s="32"/>
      <c r="AL18" s="32"/>
      <c r="AM18" s="27"/>
      <c r="AN18" s="51"/>
      <c r="AO18" s="26"/>
      <c r="AP18" s="26"/>
      <c r="AQ18" s="19"/>
      <c r="AR18" s="75"/>
      <c r="AS18" s="3"/>
      <c r="AT18" s="75"/>
      <c r="AU18" s="51"/>
      <c r="AX18"/>
    </row>
    <row r="19" spans="2:50" ht="12.75">
      <c r="B19" s="51"/>
      <c r="C19" s="54">
        <v>1</v>
      </c>
      <c r="D19" s="53">
        <v>40</v>
      </c>
      <c r="E19" s="56">
        <v>38072</v>
      </c>
      <c r="F19" s="57">
        <v>0.37916666666666665</v>
      </c>
      <c r="G19" s="53" t="s">
        <v>14</v>
      </c>
      <c r="H19" s="53">
        <v>450</v>
      </c>
      <c r="I19" s="54" t="s">
        <v>24</v>
      </c>
      <c r="J19" s="54">
        <v>1</v>
      </c>
      <c r="K19" s="58">
        <v>16170.13704231828</v>
      </c>
      <c r="L19" s="59">
        <v>9.91</v>
      </c>
      <c r="M19" s="59">
        <v>9.32</v>
      </c>
      <c r="N19" s="59">
        <v>8.92</v>
      </c>
      <c r="O19" s="59">
        <v>7.98</v>
      </c>
      <c r="P19" s="59">
        <v>7.15</v>
      </c>
      <c r="Q19" s="59">
        <v>5.44</v>
      </c>
      <c r="R19" s="59">
        <v>3.86</v>
      </c>
      <c r="S19" s="51"/>
      <c r="T19" s="43">
        <f aca="true" t="shared" si="5" ref="T19:X22">hogg($U$5*25.4,$K19/(145.04*3.141593*$U$5^2),$L19*25.4,N19*25.4,X$5*25.4,$AC$4)*145.04</f>
        <v>19106.601043701172</v>
      </c>
      <c r="U19" s="43">
        <f t="shared" si="5"/>
        <v>19497.67302246094</v>
      </c>
      <c r="V19" s="43">
        <f t="shared" si="5"/>
        <v>18926.642203369138</v>
      </c>
      <c r="W19" s="43">
        <f t="shared" si="5"/>
        <v>19081.13671508789</v>
      </c>
      <c r="X19" s="43">
        <f t="shared" si="5"/>
        <v>20017.091325683592</v>
      </c>
      <c r="Y19" s="44">
        <f>L19/2</f>
        <v>4.955</v>
      </c>
      <c r="Z19" s="44">
        <f aca="true" t="shared" si="6" ref="Z19:AD22">ABS(N19-$Y19)</f>
        <v>3.965</v>
      </c>
      <c r="AA19" s="44">
        <f t="shared" si="6"/>
        <v>3.0250000000000004</v>
      </c>
      <c r="AB19" s="44">
        <f t="shared" si="6"/>
        <v>2.1950000000000003</v>
      </c>
      <c r="AC19" s="44">
        <f t="shared" si="6"/>
        <v>0.4850000000000003</v>
      </c>
      <c r="AD19" s="44">
        <f t="shared" si="6"/>
        <v>1.0950000000000002</v>
      </c>
      <c r="AE19" s="15">
        <f>IF(Z19=MIN(Z19:AD19),T19,IF(AA19=MIN(AA19:AD19),U19,IF(AB19=MIN(AA19:AD19),V19,IF(AC19=MIN(AA19:AD19),W19,IF(AD19=MIN(AA19:AD19),X19,0)))))</f>
        <v>19081.13671508789</v>
      </c>
      <c r="AF19" s="51"/>
      <c r="AG19" s="15"/>
      <c r="AH19" s="84">
        <v>11.7</v>
      </c>
      <c r="AI19" s="36">
        <f>1.5*(K19)/(3.141593*$U$5^2)*($U$5)/(L19)*1000</f>
        <v>129846.46604354262</v>
      </c>
      <c r="AJ19" s="34">
        <f>$AH19/$U$5/2</f>
        <v>0.975</v>
      </c>
      <c r="AK19" s="32">
        <f>($X$5/12+5)*(1+2*((N19+P19)/L19)+Q19/L19)</f>
        <v>28.752774974772954</v>
      </c>
      <c r="AL19" s="32">
        <f>((2.262)/(3.262-(AK19)/11.037))^1.79</f>
        <v>9.146370128223099</v>
      </c>
      <c r="AM19" s="27">
        <f>((AL19)*AI19*(AJ19)^(1/AL19)/(AJ19^2.38))</f>
        <v>1257898.9733387409</v>
      </c>
      <c r="AN19" s="51"/>
      <c r="AO19" s="4">
        <f>MATCH(MIN(Z19:AD19),Z19:AD19,0)+2</f>
        <v>6</v>
      </c>
      <c r="AP19" s="26">
        <f>INDEX($X$5:$AB$5,1,$AO19-2)</f>
        <v>36</v>
      </c>
      <c r="AQ19" s="19">
        <f>INDEX(N19:R19,1,$AO19-2)</f>
        <v>5.44</v>
      </c>
      <c r="AR19" s="75">
        <f>CharLngth($U$5,$L19*25.4,AQ19*25.4,AP19*25.4)</f>
        <v>23.308950424194336</v>
      </c>
      <c r="AS19" s="3">
        <f>AE19*$AO$5</f>
        <v>57243.41014526367</v>
      </c>
      <c r="AT19" s="75">
        <f>AR19*10/12</f>
        <v>19.42412535349528</v>
      </c>
      <c r="AU19" s="51"/>
      <c r="AX19"/>
    </row>
    <row r="20" spans="2:50" ht="12.75">
      <c r="B20" s="51"/>
      <c r="C20" s="54">
        <v>1</v>
      </c>
      <c r="D20" s="53">
        <v>40</v>
      </c>
      <c r="E20" s="56">
        <v>38072</v>
      </c>
      <c r="F20" s="57">
        <v>0.37916666666666665</v>
      </c>
      <c r="G20" s="53" t="s">
        <v>14</v>
      </c>
      <c r="H20" s="53">
        <v>450</v>
      </c>
      <c r="I20" s="54" t="s">
        <v>24</v>
      </c>
      <c r="J20" s="54">
        <v>2</v>
      </c>
      <c r="K20" s="58">
        <v>19650.166535655793</v>
      </c>
      <c r="L20" s="59">
        <v>12.24</v>
      </c>
      <c r="M20" s="59">
        <v>11.54</v>
      </c>
      <c r="N20" s="59">
        <v>11.03</v>
      </c>
      <c r="O20" s="59">
        <v>9.84</v>
      </c>
      <c r="P20" s="59">
        <v>8.82</v>
      </c>
      <c r="Q20" s="59">
        <v>6.75</v>
      </c>
      <c r="R20" s="59">
        <v>4.77</v>
      </c>
      <c r="S20" s="51"/>
      <c r="T20" s="43">
        <f t="shared" si="5"/>
        <v>18685.501252441405</v>
      </c>
      <c r="U20" s="43">
        <f t="shared" si="5"/>
        <v>19267.383071289063</v>
      </c>
      <c r="V20" s="43">
        <f t="shared" si="5"/>
        <v>18665.169183349608</v>
      </c>
      <c r="W20" s="43">
        <f t="shared" si="5"/>
        <v>18674.417873535156</v>
      </c>
      <c r="X20" s="43">
        <f t="shared" si="5"/>
        <v>19687.037685546875</v>
      </c>
      <c r="Y20" s="44">
        <f>L20/2</f>
        <v>6.12</v>
      </c>
      <c r="Z20" s="44">
        <f t="shared" si="6"/>
        <v>4.909999999999999</v>
      </c>
      <c r="AA20" s="44">
        <f t="shared" si="6"/>
        <v>3.7199999999999998</v>
      </c>
      <c r="AB20" s="44">
        <f t="shared" si="6"/>
        <v>2.7</v>
      </c>
      <c r="AC20" s="44">
        <f t="shared" si="6"/>
        <v>0.6299999999999999</v>
      </c>
      <c r="AD20" s="44">
        <f t="shared" si="6"/>
        <v>1.3500000000000005</v>
      </c>
      <c r="AE20" s="15">
        <f>IF(Z20=MIN(Z20:AD20),T20,IF(AA20=MIN(AA20:AD20),U20,IF(AB20=MIN(AA20:AD20),V20,IF(AC20=MIN(AA20:AD20),W20,IF(AD20=MIN(AA20:AD20),X20,0)))))</f>
        <v>18674.417873535156</v>
      </c>
      <c r="AF20" s="51"/>
      <c r="AG20" s="15"/>
      <c r="AH20" s="84">
        <v>11.7</v>
      </c>
      <c r="AI20" s="36">
        <f>1.5*(K20)/(3.141593*$U$5^2)*($U$5)/(L20)*1000</f>
        <v>127754.1173154015</v>
      </c>
      <c r="AJ20" s="34">
        <f>$AH20/$U$5/2</f>
        <v>0.975</v>
      </c>
      <c r="AK20" s="32">
        <f>($X$5/12+5)*(1+2*((N20+P20)/L20)+Q20/L20)</f>
        <v>28.76960784313726</v>
      </c>
      <c r="AL20" s="32">
        <f t="shared" si="2"/>
        <v>9.184506139473454</v>
      </c>
      <c r="AM20" s="27">
        <f>((AL20)*AI20*(AJ20)^(1/AL20)/(AJ20^2.38))</f>
        <v>1242803.7713336763</v>
      </c>
      <c r="AN20" s="51"/>
      <c r="AO20" s="4">
        <f>MATCH(MIN(Z20:AD20),Z20:AD20,0)+2</f>
        <v>6</v>
      </c>
      <c r="AP20" s="26">
        <f>INDEX($X$5:$AB$5,1,$AO20-2)</f>
        <v>36</v>
      </c>
      <c r="AQ20" s="19">
        <f>INDEX(N20:R20,1,$AO20-2)</f>
        <v>6.75</v>
      </c>
      <c r="AR20" s="75">
        <f>CharLngth($U$5,$L20*25.4,AQ20*25.4,AP20*25.4)</f>
        <v>23.439922332763672</v>
      </c>
      <c r="AS20" s="3">
        <f>AE20*$AO$5</f>
        <v>56023.253620605465</v>
      </c>
      <c r="AT20" s="75">
        <f>AR20*10/12</f>
        <v>19.533268610636394</v>
      </c>
      <c r="AU20" s="51"/>
      <c r="AX20"/>
    </row>
    <row r="21" spans="2:50" ht="12.75">
      <c r="B21" s="51"/>
      <c r="C21" s="54">
        <v>1</v>
      </c>
      <c r="D21" s="53">
        <v>40</v>
      </c>
      <c r="E21" s="56">
        <v>38072</v>
      </c>
      <c r="F21" s="57">
        <v>0.379166666666667</v>
      </c>
      <c r="G21" s="53" t="s">
        <v>14</v>
      </c>
      <c r="H21" s="53">
        <v>450</v>
      </c>
      <c r="I21" s="54" t="s">
        <v>24</v>
      </c>
      <c r="J21" s="54">
        <v>3</v>
      </c>
      <c r="K21" s="58">
        <v>21620.18323159686</v>
      </c>
      <c r="L21" s="59">
        <v>13.45</v>
      </c>
      <c r="M21" s="59">
        <v>12.74</v>
      </c>
      <c r="N21" s="59">
        <v>12.08</v>
      </c>
      <c r="O21" s="59">
        <v>10.85</v>
      </c>
      <c r="P21" s="59">
        <v>9.69</v>
      </c>
      <c r="Q21" s="59">
        <v>7.38</v>
      </c>
      <c r="R21" s="59">
        <v>5.19</v>
      </c>
      <c r="S21" s="51"/>
      <c r="T21" s="43">
        <f t="shared" si="5"/>
        <v>19034.534736328125</v>
      </c>
      <c r="U21" s="43">
        <f t="shared" si="5"/>
        <v>19116.276868896482</v>
      </c>
      <c r="V21" s="43">
        <f t="shared" si="5"/>
        <v>18695.75691894531</v>
      </c>
      <c r="W21" s="43">
        <f t="shared" si="5"/>
        <v>18807.059892578123</v>
      </c>
      <c r="X21" s="43">
        <f t="shared" si="5"/>
        <v>19856.14331298828</v>
      </c>
      <c r="Y21" s="44">
        <f>L21/2</f>
        <v>6.725</v>
      </c>
      <c r="Z21" s="44">
        <f t="shared" si="6"/>
        <v>5.355</v>
      </c>
      <c r="AA21" s="44">
        <f t="shared" si="6"/>
        <v>4.125</v>
      </c>
      <c r="AB21" s="44">
        <f t="shared" si="6"/>
        <v>2.965</v>
      </c>
      <c r="AC21" s="44">
        <f t="shared" si="6"/>
        <v>0.6550000000000002</v>
      </c>
      <c r="AD21" s="44">
        <f t="shared" si="6"/>
        <v>1.5349999999999993</v>
      </c>
      <c r="AE21" s="15">
        <f>IF(Z21=MIN(Z21:AD21),T21,IF(AA21=MIN(AA21:AD21),U21,IF(AB21=MIN(AA21:AD21),V21,IF(AC21=MIN(AA21:AD21),W21,IF(AD21=MIN(AA21:AD21),X21,0)))))</f>
        <v>18807.059892578123</v>
      </c>
      <c r="AF21" s="51"/>
      <c r="AG21" s="15"/>
      <c r="AH21" s="84">
        <v>11.7</v>
      </c>
      <c r="AI21" s="36">
        <f>1.5*(K21)/(3.141593*$U$5^2)*($U$5)/(L21)*1000</f>
        <v>127916.67852940939</v>
      </c>
      <c r="AJ21" s="34">
        <f>$AH21/$U$5/2</f>
        <v>0.975</v>
      </c>
      <c r="AK21" s="32">
        <f>($X$5/12+5)*(1+2*((N21+P21)/L21)+Q21/L21)</f>
        <v>28.715241635687732</v>
      </c>
      <c r="AL21" s="32">
        <f t="shared" si="2"/>
        <v>9.062219275020468</v>
      </c>
      <c r="AM21" s="27">
        <f>((AL21)*AI21*(AJ21)^(1/AL21)/(AJ21^2.38))</f>
        <v>1227771.1770379995</v>
      </c>
      <c r="AN21" s="51"/>
      <c r="AO21" s="4">
        <f>MATCH(MIN(Z21:AD21),Z21:AD21,0)+2</f>
        <v>6</v>
      </c>
      <c r="AP21" s="26">
        <f>INDEX($X$5:$AB$5,1,$AO21-2)</f>
        <v>36</v>
      </c>
      <c r="AQ21" s="19">
        <f>INDEX(N21:R21,1,$AO21-2)</f>
        <v>7.38</v>
      </c>
      <c r="AR21" s="75">
        <f>CharLngth($U$5,$L21*25.4,AQ21*25.4,AP21*25.4)</f>
        <v>23.296491622924805</v>
      </c>
      <c r="AS21" s="3">
        <f>AE21*$AO$5</f>
        <v>56421.17967773437</v>
      </c>
      <c r="AT21" s="75">
        <f>AR21*10/12</f>
        <v>19.413743019104004</v>
      </c>
      <c r="AU21" s="51"/>
      <c r="AX21"/>
    </row>
    <row r="22" spans="2:50" ht="12.75">
      <c r="B22" s="51"/>
      <c r="C22" s="54">
        <v>1</v>
      </c>
      <c r="D22" s="53">
        <v>40</v>
      </c>
      <c r="E22" s="56">
        <v>38072</v>
      </c>
      <c r="F22" s="57">
        <v>0.379166666666667</v>
      </c>
      <c r="G22" s="53" t="s">
        <v>14</v>
      </c>
      <c r="H22" s="53">
        <v>450</v>
      </c>
      <c r="I22" s="54" t="s">
        <v>24</v>
      </c>
      <c r="J22" s="54">
        <v>4</v>
      </c>
      <c r="K22" s="58">
        <v>21650.183485849768</v>
      </c>
      <c r="L22" s="59">
        <v>13.61</v>
      </c>
      <c r="M22" s="59">
        <v>12.77</v>
      </c>
      <c r="N22" s="59">
        <v>12.2</v>
      </c>
      <c r="O22" s="59">
        <v>10.93</v>
      </c>
      <c r="P22" s="59">
        <v>9.78</v>
      </c>
      <c r="Q22" s="59">
        <v>7.45</v>
      </c>
      <c r="R22" s="59">
        <v>5.26</v>
      </c>
      <c r="S22" s="51"/>
      <c r="T22" s="43">
        <f t="shared" si="5"/>
        <v>19022.048229980468</v>
      </c>
      <c r="U22" s="43">
        <f t="shared" si="5"/>
        <v>19143.907856445312</v>
      </c>
      <c r="V22" s="43">
        <f t="shared" si="5"/>
        <v>18590.07752075195</v>
      </c>
      <c r="W22" s="43">
        <f t="shared" si="5"/>
        <v>18662.73473510742</v>
      </c>
      <c r="X22" s="43">
        <f t="shared" si="5"/>
        <v>19627.307391357423</v>
      </c>
      <c r="Y22" s="44">
        <f>L22/2</f>
        <v>6.805</v>
      </c>
      <c r="Z22" s="44">
        <f t="shared" si="6"/>
        <v>5.395</v>
      </c>
      <c r="AA22" s="44">
        <f t="shared" si="6"/>
        <v>4.125</v>
      </c>
      <c r="AB22" s="44">
        <f t="shared" si="6"/>
        <v>2.9749999999999996</v>
      </c>
      <c r="AC22" s="44">
        <f t="shared" si="6"/>
        <v>0.6450000000000005</v>
      </c>
      <c r="AD22" s="44">
        <f t="shared" si="6"/>
        <v>1.545</v>
      </c>
      <c r="AE22" s="15">
        <f>IF(Z22=MIN(Z22:AD22),T22,IF(AA22=MIN(AA22:AD22),U22,IF(AB22=MIN(AA22:AD22),V22,IF(AC22=MIN(AA22:AD22),W22,IF(AD22=MIN(AA22:AD22),X22,0)))))</f>
        <v>18662.73473510742</v>
      </c>
      <c r="AF22" s="51"/>
      <c r="AG22" s="15"/>
      <c r="AH22" s="84">
        <v>11.7</v>
      </c>
      <c r="AI22" s="36">
        <f>1.5*(K22)/(3.141593*$U$5^2)*($U$5)/(L22)*1000</f>
        <v>126588.29319151328</v>
      </c>
      <c r="AJ22" s="34">
        <f>$AH22/$U$5/2</f>
        <v>0.975</v>
      </c>
      <c r="AK22" s="32">
        <f>($X$5/12+5)*(1+2*((N22+P22)/L22)+Q22/L22)</f>
        <v>28.664217487141805</v>
      </c>
      <c r="AL22" s="32">
        <f t="shared" si="2"/>
        <v>8.949742598369733</v>
      </c>
      <c r="AM22" s="27">
        <f>((AL22)*AI22*(AJ22)^(1/AL22)/(AJ22^2.38))</f>
        <v>1199898.5647044578</v>
      </c>
      <c r="AN22" s="51"/>
      <c r="AO22" s="4">
        <f>MATCH(MIN(Z22:AD22),Z22:AD22,0)+2</f>
        <v>6</v>
      </c>
      <c r="AP22" s="26">
        <f>INDEX($X$5:$AB$5,1,$AO22-2)</f>
        <v>36</v>
      </c>
      <c r="AQ22" s="19">
        <f>INDEX(N22:R22,1,$AO22-2)</f>
        <v>7.45</v>
      </c>
      <c r="AR22" s="75">
        <f>CharLngth($U$5,$L22*25.4,AQ22*25.4,AP22*25.4)</f>
        <v>23.229202270507812</v>
      </c>
      <c r="AS22" s="3">
        <f>AE22*$AO$5</f>
        <v>55988.20420532226</v>
      </c>
      <c r="AT22" s="75">
        <f>AR22*10/12</f>
        <v>19.35766855875651</v>
      </c>
      <c r="AU22" s="51"/>
      <c r="AX22"/>
    </row>
    <row r="23" spans="2:50" ht="12.75">
      <c r="B23" s="51"/>
      <c r="C23" s="54"/>
      <c r="D23" s="53"/>
      <c r="E23" s="53"/>
      <c r="F23" s="53"/>
      <c r="G23" s="53"/>
      <c r="H23" s="53"/>
      <c r="I23" s="54"/>
      <c r="J23" s="54"/>
      <c r="K23" s="58"/>
      <c r="L23" s="59"/>
      <c r="M23" s="59"/>
      <c r="N23" s="59"/>
      <c r="O23" s="59"/>
      <c r="P23" s="59"/>
      <c r="Q23" s="59"/>
      <c r="R23" s="59"/>
      <c r="S23" s="51"/>
      <c r="T23" s="43"/>
      <c r="U23" s="43"/>
      <c r="V23" s="43"/>
      <c r="W23" s="43"/>
      <c r="X23" s="43"/>
      <c r="Y23" s="44"/>
      <c r="Z23" s="44"/>
      <c r="AA23" s="44"/>
      <c r="AB23" s="44"/>
      <c r="AC23" s="44"/>
      <c r="AD23" s="44"/>
      <c r="AE23" s="15"/>
      <c r="AF23" s="51"/>
      <c r="AG23" s="15"/>
      <c r="AH23" s="84"/>
      <c r="AI23" s="36"/>
      <c r="AJ23" s="34"/>
      <c r="AK23" s="32"/>
      <c r="AL23" s="32"/>
      <c r="AM23" s="27"/>
      <c r="AN23" s="51"/>
      <c r="AO23" s="26"/>
      <c r="AP23" s="26"/>
      <c r="AQ23" s="19"/>
      <c r="AR23" s="75"/>
      <c r="AS23" s="3"/>
      <c r="AT23" s="75"/>
      <c r="AU23" s="51"/>
      <c r="AX23"/>
    </row>
    <row r="24" spans="2:50" ht="12.75">
      <c r="B24" s="51"/>
      <c r="C24" s="54">
        <v>1</v>
      </c>
      <c r="D24" s="53">
        <v>40</v>
      </c>
      <c r="E24" s="56">
        <v>38072</v>
      </c>
      <c r="F24" s="57">
        <v>0.37916666666666665</v>
      </c>
      <c r="G24" s="53" t="s">
        <v>14</v>
      </c>
      <c r="H24" s="53">
        <v>551</v>
      </c>
      <c r="I24" s="54" t="s">
        <v>24</v>
      </c>
      <c r="J24" s="54">
        <v>1</v>
      </c>
      <c r="K24" s="58">
        <v>16190.13721182022</v>
      </c>
      <c r="L24" s="59">
        <v>7.19</v>
      </c>
      <c r="M24" s="59">
        <v>6.19</v>
      </c>
      <c r="N24" s="59">
        <v>5.57</v>
      </c>
      <c r="O24" s="59">
        <v>4.77</v>
      </c>
      <c r="P24" s="59">
        <v>4.15</v>
      </c>
      <c r="Q24" s="59">
        <v>3.3</v>
      </c>
      <c r="R24" s="59">
        <v>2.64</v>
      </c>
      <c r="S24" s="51"/>
      <c r="T24" s="43">
        <f aca="true" t="shared" si="7" ref="T24:X27">hogg($U$5*25.4,$K24/(145.04*3.141593*$U$5^2),$L24*25.4,N24*25.4,X$5*25.4,$AC$4)*145.04</f>
        <v>31883.26927734375</v>
      </c>
      <c r="U24" s="43">
        <f t="shared" si="7"/>
        <v>28674.363294677732</v>
      </c>
      <c r="V24" s="43">
        <f t="shared" si="7"/>
        <v>26190.942806396484</v>
      </c>
      <c r="W24" s="43">
        <f t="shared" si="7"/>
        <v>22523.1898059082</v>
      </c>
      <c r="X24" s="43">
        <f t="shared" si="7"/>
        <v>28817.632786865233</v>
      </c>
      <c r="Y24" s="44">
        <f>L24/2</f>
        <v>3.595</v>
      </c>
      <c r="Z24" s="44">
        <f aca="true" t="shared" si="8" ref="Z24:AD27">ABS(N24-$Y24)</f>
        <v>1.975</v>
      </c>
      <c r="AA24" s="44">
        <f t="shared" si="8"/>
        <v>1.1749999999999994</v>
      </c>
      <c r="AB24" s="44">
        <f t="shared" si="8"/>
        <v>0.5550000000000002</v>
      </c>
      <c r="AC24" s="44">
        <f t="shared" si="8"/>
        <v>0.2950000000000004</v>
      </c>
      <c r="AD24" s="44">
        <f t="shared" si="8"/>
        <v>0.9550000000000001</v>
      </c>
      <c r="AE24" s="15">
        <f>IF(Z24=MIN(Z24:AD24),T24,IF(AA24=MIN(AA24:AD24),U24,IF(AB24=MIN(AA24:AD24),V24,IF(AC24=MIN(AA24:AD24),W24,IF(AD24=MIN(AA24:AD24),X24,0)))))</f>
        <v>22523.1898059082</v>
      </c>
      <c r="AF24" s="51"/>
      <c r="AG24" s="15"/>
      <c r="AH24" s="84">
        <v>10</v>
      </c>
      <c r="AI24" s="36">
        <f>1.5*(K24)/(3.141593*$U$5^2)*($U$5)/(L24)*1000</f>
        <v>179189.1573345573</v>
      </c>
      <c r="AJ24" s="34">
        <f>$AH24/$U$5/2</f>
        <v>0.8333333333333334</v>
      </c>
      <c r="AK24" s="32">
        <f>($X$5/12+5)*(1+2*((N24+P24)/L24)+Q24/L24)</f>
        <v>24.97635605006954</v>
      </c>
      <c r="AL24" s="32">
        <f>((2.262)/(3.262-(AK24)/11.037))^1.79</f>
        <v>4.31810397741352</v>
      </c>
      <c r="AM24" s="27">
        <f>((AL24)*AI24*(AJ24)^(1/AL24)/(AJ24^2.38))</f>
        <v>1144772.3948171372</v>
      </c>
      <c r="AN24" s="51"/>
      <c r="AO24" s="4">
        <f>MATCH(MIN(Z24:AD24),Z24:AD24,0)+2</f>
        <v>6</v>
      </c>
      <c r="AP24" s="26">
        <f>INDEX($X$5:$AB$5,1,$AO24-2)</f>
        <v>36</v>
      </c>
      <c r="AQ24" s="19">
        <f>INDEX(N24:R24,1,$AO24-2)</f>
        <v>3.3</v>
      </c>
      <c r="AR24" s="75">
        <f>CharLngth($U$5,$L24*25.4,AQ24*25.4,AP24*25.4)</f>
        <v>19.126087188720703</v>
      </c>
      <c r="AS24" s="3">
        <f>AE24*$AO$5</f>
        <v>67569.5694177246</v>
      </c>
      <c r="AT24" s="75">
        <f>AR24*10/12</f>
        <v>15.938405990600586</v>
      </c>
      <c r="AU24" s="51"/>
      <c r="AX24"/>
    </row>
    <row r="25" spans="2:50" ht="12.75">
      <c r="B25" s="51"/>
      <c r="C25" s="54">
        <v>1</v>
      </c>
      <c r="D25" s="53">
        <v>40</v>
      </c>
      <c r="E25" s="56">
        <v>38072</v>
      </c>
      <c r="F25" s="57">
        <v>0.37916666666666665</v>
      </c>
      <c r="G25" s="53" t="s">
        <v>14</v>
      </c>
      <c r="H25" s="53">
        <v>551</v>
      </c>
      <c r="I25" s="54" t="s">
        <v>24</v>
      </c>
      <c r="J25" s="54">
        <v>2</v>
      </c>
      <c r="K25" s="58">
        <v>19970.169247686827</v>
      </c>
      <c r="L25" s="59">
        <v>9.12</v>
      </c>
      <c r="M25" s="59">
        <v>7.9</v>
      </c>
      <c r="N25" s="59">
        <v>7.13</v>
      </c>
      <c r="O25" s="59">
        <v>6.08</v>
      </c>
      <c r="P25" s="59">
        <v>5.31</v>
      </c>
      <c r="Q25" s="59">
        <v>4.19</v>
      </c>
      <c r="R25" s="59">
        <v>3.33</v>
      </c>
      <c r="S25" s="51"/>
      <c r="T25" s="43">
        <f t="shared" si="7"/>
        <v>30272.633894042967</v>
      </c>
      <c r="U25" s="43">
        <f t="shared" si="7"/>
        <v>27651.14256713867</v>
      </c>
      <c r="V25" s="43">
        <f t="shared" si="7"/>
        <v>25168.636103515622</v>
      </c>
      <c r="W25" s="43">
        <f t="shared" si="7"/>
        <v>21879.537182617187</v>
      </c>
      <c r="X25" s="43">
        <f t="shared" si="7"/>
        <v>28132.10322753906</v>
      </c>
      <c r="Y25" s="44">
        <f>L25/2</f>
        <v>4.56</v>
      </c>
      <c r="Z25" s="44">
        <f t="shared" si="8"/>
        <v>2.5700000000000003</v>
      </c>
      <c r="AA25" s="44">
        <f t="shared" si="8"/>
        <v>1.5200000000000005</v>
      </c>
      <c r="AB25" s="44">
        <f t="shared" si="8"/>
        <v>0.75</v>
      </c>
      <c r="AC25" s="44">
        <f t="shared" si="8"/>
        <v>0.3699999999999992</v>
      </c>
      <c r="AD25" s="44">
        <f t="shared" si="8"/>
        <v>1.2299999999999995</v>
      </c>
      <c r="AE25" s="15">
        <f>IF(Z25=MIN(Z25:AD25),T25,IF(AA25=MIN(AA25:AD25),U25,IF(AB25=MIN(AA25:AD25),V25,IF(AC25=MIN(AA25:AD25),W25,IF(AD25=MIN(AA25:AD25),X25,0)))))</f>
        <v>21879.537182617187</v>
      </c>
      <c r="AF25" s="51"/>
      <c r="AG25" s="15"/>
      <c r="AH25" s="84">
        <v>10</v>
      </c>
      <c r="AI25" s="36">
        <f>1.5*(K25)/(3.141593*$U$5^2)*($U$5)/(L25)*1000</f>
        <v>174251.68857937187</v>
      </c>
      <c r="AJ25" s="34">
        <f>$AH25/$U$5/2</f>
        <v>0.8333333333333334</v>
      </c>
      <c r="AK25" s="32">
        <f>($X$5/12+5)*(1+2*((N25+P25)/L25)+Q25/L25)</f>
        <v>25.125</v>
      </c>
      <c r="AL25" s="32">
        <f t="shared" si="2"/>
        <v>4.424296071730738</v>
      </c>
      <c r="AM25" s="27">
        <f>((AL25)*AI25*(AJ25)^(1/AL25)/(AJ25^2.38))</f>
        <v>1141762.1162835965</v>
      </c>
      <c r="AN25" s="51"/>
      <c r="AO25" s="4">
        <f>MATCH(MIN(Z25:AD25),Z25:AD25,0)+2</f>
        <v>6</v>
      </c>
      <c r="AP25" s="26">
        <f>INDEX($X$5:$AB$5,1,$AO25-2)</f>
        <v>36</v>
      </c>
      <c r="AQ25" s="19">
        <f>INDEX(N25:R25,1,$AO25-2)</f>
        <v>4.19</v>
      </c>
      <c r="AR25" s="75">
        <f>CharLngth($U$5,$L25*25.4,AQ25*25.4,AP25*25.4)</f>
        <v>19.14547348022461</v>
      </c>
      <c r="AS25" s="3">
        <f>AE25*$AO$5</f>
        <v>65638.61154785156</v>
      </c>
      <c r="AT25" s="75">
        <f>AR25*10/12</f>
        <v>15.954561233520508</v>
      </c>
      <c r="AU25" s="51"/>
      <c r="AX25"/>
    </row>
    <row r="26" spans="2:50" ht="12.75">
      <c r="B26" s="51"/>
      <c r="C26" s="54">
        <v>1</v>
      </c>
      <c r="D26" s="53">
        <v>40</v>
      </c>
      <c r="E26" s="56">
        <v>38072</v>
      </c>
      <c r="F26" s="57">
        <v>0.379166666666667</v>
      </c>
      <c r="G26" s="53" t="s">
        <v>14</v>
      </c>
      <c r="H26" s="53">
        <v>551</v>
      </c>
      <c r="I26" s="54" t="s">
        <v>24</v>
      </c>
      <c r="J26" s="54">
        <v>3</v>
      </c>
      <c r="K26" s="58">
        <v>21890.18551987304</v>
      </c>
      <c r="L26" s="59">
        <v>10.07</v>
      </c>
      <c r="M26" s="59">
        <v>8.71</v>
      </c>
      <c r="N26" s="59">
        <v>7.9</v>
      </c>
      <c r="O26" s="59">
        <v>6.78</v>
      </c>
      <c r="P26" s="59">
        <v>5.88</v>
      </c>
      <c r="Q26" s="59">
        <v>4.66</v>
      </c>
      <c r="R26" s="59">
        <v>3.65</v>
      </c>
      <c r="S26" s="51"/>
      <c r="T26" s="43">
        <f t="shared" si="7"/>
        <v>29776.154732666015</v>
      </c>
      <c r="U26" s="43">
        <f t="shared" si="7"/>
        <v>26981.018638916015</v>
      </c>
      <c r="V26" s="43">
        <f t="shared" si="7"/>
        <v>24887.267001953125</v>
      </c>
      <c r="W26" s="43">
        <f t="shared" si="7"/>
        <v>21555.478924560546</v>
      </c>
      <c r="X26" s="43">
        <f t="shared" si="7"/>
        <v>28068.893885498044</v>
      </c>
      <c r="Y26" s="44">
        <f>L26/2</f>
        <v>5.035</v>
      </c>
      <c r="Z26" s="44">
        <f t="shared" si="8"/>
        <v>2.865</v>
      </c>
      <c r="AA26" s="44">
        <f t="shared" si="8"/>
        <v>1.745</v>
      </c>
      <c r="AB26" s="44">
        <f t="shared" si="8"/>
        <v>0.8449999999999998</v>
      </c>
      <c r="AC26" s="44">
        <f t="shared" si="8"/>
        <v>0.375</v>
      </c>
      <c r="AD26" s="44">
        <f t="shared" si="8"/>
        <v>1.3850000000000002</v>
      </c>
      <c r="AE26" s="15">
        <f>IF(Z26=MIN(Z26:AD26),T26,IF(AA26=MIN(AA26:AD26),U26,IF(AB26=MIN(AA26:AD26),V26,IF(AC26=MIN(AA26:AD26),W26,IF(AD26=MIN(AA26:AD26),X26,0)))))</f>
        <v>21555.478924560546</v>
      </c>
      <c r="AF26" s="51"/>
      <c r="AG26" s="15"/>
      <c r="AH26" s="84">
        <v>10</v>
      </c>
      <c r="AI26" s="36">
        <f>1.5*(K26)/(3.141593*$U$5^2)*($U$5)/(L26)*1000</f>
        <v>172985.64282661496</v>
      </c>
      <c r="AJ26" s="34">
        <f>$AH26/$U$5/2</f>
        <v>0.8333333333333334</v>
      </c>
      <c r="AK26" s="32">
        <f>($X$5/12+5)*(1+2*((N26+P26)/L26)+Q26/L26)</f>
        <v>25.197616683217475</v>
      </c>
      <c r="AL26" s="32">
        <f t="shared" si="2"/>
        <v>4.477661078736459</v>
      </c>
      <c r="AM26" s="27">
        <f>((AL26)*AI26*(AJ26)^(1/AL26)/(AJ26^2.38))</f>
        <v>1147701.702481308</v>
      </c>
      <c r="AN26" s="51"/>
      <c r="AO26" s="4">
        <f>MATCH(MIN(Z26:AD26),Z26:AD26,0)+2</f>
        <v>6</v>
      </c>
      <c r="AP26" s="26">
        <f>INDEX($X$5:$AB$5,1,$AO26-2)</f>
        <v>36</v>
      </c>
      <c r="AQ26" s="19">
        <f>INDEX(N26:R26,1,$AO26-2)</f>
        <v>4.66</v>
      </c>
      <c r="AR26" s="75">
        <f>CharLngth($U$5,$L26*25.4,AQ26*25.4,AP26*25.4)</f>
        <v>19.286643981933594</v>
      </c>
      <c r="AS26" s="3">
        <f>AE26*$AO$5</f>
        <v>64666.436773681635</v>
      </c>
      <c r="AT26" s="75">
        <f>AR26*10/12</f>
        <v>16.072203318277996</v>
      </c>
      <c r="AU26" s="51"/>
      <c r="AX26"/>
    </row>
    <row r="27" spans="2:50" ht="12.75">
      <c r="B27" s="51"/>
      <c r="C27" s="54">
        <v>1</v>
      </c>
      <c r="D27" s="53">
        <v>40</v>
      </c>
      <c r="E27" s="56">
        <v>38072</v>
      </c>
      <c r="F27" s="57">
        <v>0.379166666666667</v>
      </c>
      <c r="G27" s="53" t="s">
        <v>14</v>
      </c>
      <c r="H27" s="53">
        <v>551</v>
      </c>
      <c r="I27" s="54" t="s">
        <v>24</v>
      </c>
      <c r="J27" s="54">
        <v>4</v>
      </c>
      <c r="K27" s="58">
        <v>21940.185943627894</v>
      </c>
      <c r="L27" s="59">
        <v>10.07</v>
      </c>
      <c r="M27" s="59">
        <v>8.73</v>
      </c>
      <c r="N27" s="59">
        <v>7.92</v>
      </c>
      <c r="O27" s="59">
        <v>6.78</v>
      </c>
      <c r="P27" s="59">
        <v>5.89</v>
      </c>
      <c r="Q27" s="59">
        <v>4.65</v>
      </c>
      <c r="R27" s="59">
        <v>3.7</v>
      </c>
      <c r="S27" s="51"/>
      <c r="T27" s="43">
        <f t="shared" si="7"/>
        <v>29641.204414062497</v>
      </c>
      <c r="U27" s="43">
        <f t="shared" si="7"/>
        <v>27042.645589599608</v>
      </c>
      <c r="V27" s="43">
        <f t="shared" si="7"/>
        <v>24885.744365234375</v>
      </c>
      <c r="W27" s="43">
        <f t="shared" si="7"/>
        <v>21653.890388183594</v>
      </c>
      <c r="X27" s="43">
        <f t="shared" si="7"/>
        <v>27870.2650402832</v>
      </c>
      <c r="Y27" s="44">
        <f>L27/2</f>
        <v>5.035</v>
      </c>
      <c r="Z27" s="44">
        <f t="shared" si="8"/>
        <v>2.885</v>
      </c>
      <c r="AA27" s="44">
        <f t="shared" si="8"/>
        <v>1.745</v>
      </c>
      <c r="AB27" s="44">
        <f t="shared" si="8"/>
        <v>0.8549999999999995</v>
      </c>
      <c r="AC27" s="44">
        <f t="shared" si="8"/>
        <v>0.3849999999999998</v>
      </c>
      <c r="AD27" s="44">
        <f t="shared" si="8"/>
        <v>1.335</v>
      </c>
      <c r="AE27" s="15">
        <f>IF(Z27=MIN(Z27:AD27),T27,IF(AA27=MIN(AA27:AD27),U27,IF(AB27=MIN(AA27:AD27),V27,IF(AC27=MIN(AA27:AD27),W27,IF(AD27=MIN(AA27:AD27),X27,0)))))</f>
        <v>21653.890388183594</v>
      </c>
      <c r="AF27" s="51"/>
      <c r="AG27" s="15"/>
      <c r="AH27" s="84">
        <v>10</v>
      </c>
      <c r="AI27" s="36">
        <f>1.5*(K27)/(3.141593*$U$5^2)*($U$5)/(L27)*1000</f>
        <v>173380.76763891886</v>
      </c>
      <c r="AJ27" s="34">
        <f>$AH27/$U$5/2</f>
        <v>0.8333333333333334</v>
      </c>
      <c r="AK27" s="32">
        <f>($X$5/12+5)*(1+2*((N27+P27)/L27)+Q27/L27)</f>
        <v>25.227408142999003</v>
      </c>
      <c r="AL27" s="32">
        <f t="shared" si="2"/>
        <v>4.49984514597459</v>
      </c>
      <c r="AM27" s="27">
        <f>((AL27)*AI27*(AJ27)^(1/AL27)/(AJ27^2.38))</f>
        <v>1156254.451172236</v>
      </c>
      <c r="AN27" s="51"/>
      <c r="AO27" s="4">
        <f>MATCH(MIN(Z27:AD27),Z27:AD27,0)+2</f>
        <v>6</v>
      </c>
      <c r="AP27" s="26">
        <f>INDEX($X$5:$AB$5,1,$AO27-2)</f>
        <v>36</v>
      </c>
      <c r="AQ27" s="19">
        <f>INDEX(N27:R27,1,$AO27-2)</f>
        <v>4.65</v>
      </c>
      <c r="AR27" s="75">
        <f>CharLngth($U$5,$L27*25.4,AQ27*25.4,AP27*25.4)</f>
        <v>19.244462966918945</v>
      </c>
      <c r="AS27" s="3">
        <f>AE27*$AO$5</f>
        <v>64961.67116455078</v>
      </c>
      <c r="AT27" s="75">
        <f>AR27*10/12</f>
        <v>16.037052472432453</v>
      </c>
      <c r="AU27" s="51"/>
      <c r="AX27"/>
    </row>
    <row r="28" spans="2:50" ht="12.75">
      <c r="B28" s="51"/>
      <c r="C28" s="54"/>
      <c r="D28" s="53"/>
      <c r="E28" s="53"/>
      <c r="F28" s="53"/>
      <c r="G28" s="53"/>
      <c r="H28" s="53"/>
      <c r="I28" s="54"/>
      <c r="J28" s="54"/>
      <c r="K28" s="58"/>
      <c r="L28" s="59"/>
      <c r="M28" s="59"/>
      <c r="N28" s="59"/>
      <c r="O28" s="59"/>
      <c r="P28" s="59"/>
      <c r="Q28" s="59"/>
      <c r="R28" s="59"/>
      <c r="S28" s="51"/>
      <c r="T28" s="43"/>
      <c r="U28" s="43"/>
      <c r="V28" s="43"/>
      <c r="W28" s="43"/>
      <c r="X28" s="43"/>
      <c r="Y28" s="44"/>
      <c r="Z28" s="44"/>
      <c r="AA28" s="44"/>
      <c r="AB28" s="44"/>
      <c r="AC28" s="44"/>
      <c r="AD28" s="44"/>
      <c r="AE28" s="15"/>
      <c r="AF28" s="51"/>
      <c r="AG28" s="15"/>
      <c r="AH28" s="84"/>
      <c r="AI28" s="36"/>
      <c r="AJ28" s="34"/>
      <c r="AK28" s="32"/>
      <c r="AL28" s="32"/>
      <c r="AM28" s="27"/>
      <c r="AN28" s="51"/>
      <c r="AO28" s="26"/>
      <c r="AP28" s="26"/>
      <c r="AQ28" s="4"/>
      <c r="AR28" s="75"/>
      <c r="AS28" s="3"/>
      <c r="AT28" s="75"/>
      <c r="AU28" s="51"/>
      <c r="AX28"/>
    </row>
    <row r="29" spans="2:50" ht="12.75">
      <c r="B29" s="51"/>
      <c r="C29" s="54">
        <v>1</v>
      </c>
      <c r="D29" s="53">
        <v>40</v>
      </c>
      <c r="E29" s="56">
        <v>38072</v>
      </c>
      <c r="F29" s="57">
        <v>0.37916666666666665</v>
      </c>
      <c r="G29" s="53" t="s">
        <v>14</v>
      </c>
      <c r="H29" s="53">
        <v>655</v>
      </c>
      <c r="I29" s="54" t="s">
        <v>24</v>
      </c>
      <c r="J29" s="54">
        <v>1</v>
      </c>
      <c r="K29" s="58">
        <v>20310.172129219805</v>
      </c>
      <c r="L29" s="59">
        <v>9.1</v>
      </c>
      <c r="M29" s="59">
        <v>7.34</v>
      </c>
      <c r="N29" s="59">
        <v>6.71</v>
      </c>
      <c r="O29" s="59">
        <v>5.92</v>
      </c>
      <c r="P29" s="59">
        <v>5.28</v>
      </c>
      <c r="Q29" s="59">
        <v>4.08</v>
      </c>
      <c r="R29" s="59">
        <v>3.11</v>
      </c>
      <c r="S29" s="51"/>
      <c r="T29" s="43">
        <f aca="true" t="shared" si="9" ref="T29:X32">hogg($U$5*25.4,$K29/(145.04*3.141593*$U$5^2),$L29*25.4,N29*25.4,X$5*25.4,$AC$4)*145.04</f>
        <v>35564.54231811523</v>
      </c>
      <c r="U29" s="43">
        <f t="shared" si="9"/>
        <v>29373.67404418945</v>
      </c>
      <c r="V29" s="43">
        <f t="shared" si="9"/>
        <v>25775.5418371582</v>
      </c>
      <c r="W29" s="43">
        <f t="shared" si="9"/>
        <v>22875.98340576172</v>
      </c>
      <c r="X29" s="43">
        <f t="shared" si="9"/>
        <v>21174.631628417967</v>
      </c>
      <c r="Y29" s="44">
        <f>L29/2</f>
        <v>4.55</v>
      </c>
      <c r="Z29" s="44">
        <f aca="true" t="shared" si="10" ref="Z29:AD32">ABS(N29-$Y29)</f>
        <v>2.16</v>
      </c>
      <c r="AA29" s="44">
        <f t="shared" si="10"/>
        <v>1.37</v>
      </c>
      <c r="AB29" s="44">
        <f t="shared" si="10"/>
        <v>0.7300000000000004</v>
      </c>
      <c r="AC29" s="44">
        <f t="shared" si="10"/>
        <v>0.46999999999999975</v>
      </c>
      <c r="AD29" s="44">
        <f t="shared" si="10"/>
        <v>1.44</v>
      </c>
      <c r="AE29" s="15">
        <f>IF(Z29=MIN(Z29:AD29),T29,IF(AA29=MIN(AA29:AD29),U29,IF(AB29=MIN(AA29:AD29),V29,IF(AC29=MIN(AA29:AD29),W29,IF(AD29=MIN(AA29:AD29),X29,0)))))</f>
        <v>22875.98340576172</v>
      </c>
      <c r="AF29" s="51"/>
      <c r="AG29" s="15"/>
      <c r="AH29" s="84">
        <v>10</v>
      </c>
      <c r="AI29" s="36">
        <f>1.5*(K29)/(3.141593*$U$5^2)*($U$5)/(L29)*1000</f>
        <v>177607.9084056251</v>
      </c>
      <c r="AJ29" s="34">
        <f>$AH29/$U$5/2</f>
        <v>0.8333333333333334</v>
      </c>
      <c r="AK29" s="32">
        <f>($X$5/12+5)*(1+2*((N29+P29)/L29)+Q29/L29)</f>
        <v>24.5010989010989</v>
      </c>
      <c r="AL29" s="32">
        <f>((2.262)/(3.262-(AK29)/11.037))^1.79</f>
        <v>4.003945593574611</v>
      </c>
      <c r="AM29" s="27">
        <f>((AL29)*AI29*(AJ29)^(1/AL29)/(AJ29^2.38))</f>
        <v>1048639.05496409</v>
      </c>
      <c r="AN29" s="51"/>
      <c r="AO29" s="4">
        <f>MATCH(MIN(Z29:AD29),Z29:AD29,0)+2</f>
        <v>6</v>
      </c>
      <c r="AP29" s="26">
        <f>INDEX($X$5:$AB$5,1,$AO29-2)</f>
        <v>36</v>
      </c>
      <c r="AQ29" s="19">
        <f>INDEX(N29:R29,1,$AO29-2)</f>
        <v>4.08</v>
      </c>
      <c r="AR29" s="75">
        <f>CharLngth($U$5,$L29*25.4,AQ29*25.4,AP29*25.4)</f>
        <v>18.68218994140625</v>
      </c>
      <c r="AS29" s="3">
        <f>AE29*$AO$5</f>
        <v>68627.95021728516</v>
      </c>
      <c r="AT29" s="75">
        <f>AR29*10/12</f>
        <v>15.568491617838541</v>
      </c>
      <c r="AU29" s="51"/>
      <c r="AX29"/>
    </row>
    <row r="30" spans="2:50" ht="12.75">
      <c r="B30" s="51"/>
      <c r="C30" s="54">
        <v>1</v>
      </c>
      <c r="D30" s="53">
        <v>40</v>
      </c>
      <c r="E30" s="56">
        <v>38072</v>
      </c>
      <c r="F30" s="57">
        <v>0.37916666666666665</v>
      </c>
      <c r="G30" s="53" t="s">
        <v>14</v>
      </c>
      <c r="H30" s="53">
        <v>655</v>
      </c>
      <c r="I30" s="54" t="s">
        <v>24</v>
      </c>
      <c r="J30" s="54">
        <v>2</v>
      </c>
      <c r="K30" s="58">
        <v>22290.18890991184</v>
      </c>
      <c r="L30" s="59">
        <v>10.04</v>
      </c>
      <c r="M30" s="59">
        <v>8.16</v>
      </c>
      <c r="N30" s="59">
        <v>7.41</v>
      </c>
      <c r="O30" s="59">
        <v>6.58</v>
      </c>
      <c r="P30" s="59">
        <v>5.79</v>
      </c>
      <c r="Q30" s="59">
        <v>4.5</v>
      </c>
      <c r="R30" s="59">
        <v>3.47</v>
      </c>
      <c r="S30" s="51"/>
      <c r="T30" s="43">
        <f t="shared" si="9"/>
        <v>35304.05192993164</v>
      </c>
      <c r="U30" s="43">
        <f t="shared" si="9"/>
        <v>28861.7494152832</v>
      </c>
      <c r="V30" s="43">
        <f t="shared" si="9"/>
        <v>25853.35565551758</v>
      </c>
      <c r="W30" s="43">
        <f t="shared" si="9"/>
        <v>22763.137877197263</v>
      </c>
      <c r="X30" s="43">
        <f t="shared" si="9"/>
        <v>20893.961877441405</v>
      </c>
      <c r="Y30" s="44">
        <f>L30/2</f>
        <v>5.02</v>
      </c>
      <c r="Z30" s="44">
        <f t="shared" si="10"/>
        <v>2.3900000000000006</v>
      </c>
      <c r="AA30" s="44">
        <f t="shared" si="10"/>
        <v>1.5600000000000005</v>
      </c>
      <c r="AB30" s="44">
        <f t="shared" si="10"/>
        <v>0.7700000000000005</v>
      </c>
      <c r="AC30" s="44">
        <f t="shared" si="10"/>
        <v>0.5199999999999996</v>
      </c>
      <c r="AD30" s="44">
        <f t="shared" si="10"/>
        <v>1.5499999999999994</v>
      </c>
      <c r="AE30" s="15">
        <f>IF(Z30=MIN(Z30:AD30),T30,IF(AA30=MIN(AA30:AD30),U30,IF(AB30=MIN(AA30:AD30),V30,IF(AC30=MIN(AA30:AD30),W30,IF(AD30=MIN(AA30:AD30),X30,0)))))</f>
        <v>22763.137877197263</v>
      </c>
      <c r="AF30" s="51"/>
      <c r="AG30" s="15"/>
      <c r="AH30" s="84">
        <v>10</v>
      </c>
      <c r="AI30" s="36">
        <f>1.5*(K30)/(3.141593*$U$5^2)*($U$5)/(L30)*1000</f>
        <v>176672.97591067827</v>
      </c>
      <c r="AJ30" s="34">
        <f>$AH30/$U$5/2</f>
        <v>0.8333333333333334</v>
      </c>
      <c r="AK30" s="32">
        <f>($X$5/12+5)*(1+2*((N30+P30)/L30)+Q30/L30)</f>
        <v>24.466135458167333</v>
      </c>
      <c r="AL30" s="32">
        <f t="shared" si="2"/>
        <v>3.9822506365088826</v>
      </c>
      <c r="AM30" s="27">
        <f>((AL30)*AI30*(AJ30)^(1/AL30)/(AJ30^2.38))</f>
        <v>1037209.6263770008</v>
      </c>
      <c r="AN30" s="51"/>
      <c r="AO30" s="4">
        <f>MATCH(MIN(Z30:AD30),Z30:AD30,0)+2</f>
        <v>6</v>
      </c>
      <c r="AP30" s="26">
        <f>INDEX($X$5:$AB$5,1,$AO30-2)</f>
        <v>36</v>
      </c>
      <c r="AQ30" s="19">
        <f>INDEX(N30:R30,1,$AO30-2)</f>
        <v>4.5</v>
      </c>
      <c r="AR30" s="75">
        <f>CharLngth($U$5,$L30*25.4,AQ30*25.4,AP30*25.4)</f>
        <v>18.676210403442383</v>
      </c>
      <c r="AS30" s="3">
        <f>AE30*$AO$5</f>
        <v>68289.41363159179</v>
      </c>
      <c r="AT30" s="75">
        <f>AR30*10/12</f>
        <v>15.563508669535318</v>
      </c>
      <c r="AU30" s="51"/>
      <c r="AX30"/>
    </row>
    <row r="31" spans="2:50" ht="12.75">
      <c r="B31" s="51"/>
      <c r="C31" s="54">
        <v>1</v>
      </c>
      <c r="D31" s="53">
        <v>40</v>
      </c>
      <c r="E31" s="56">
        <v>38072</v>
      </c>
      <c r="F31" s="57">
        <v>0.379166666666667</v>
      </c>
      <c r="G31" s="53" t="s">
        <v>14</v>
      </c>
      <c r="H31" s="53">
        <v>655</v>
      </c>
      <c r="I31" s="54" t="s">
        <v>24</v>
      </c>
      <c r="J31" s="54">
        <v>3</v>
      </c>
      <c r="K31" s="58">
        <v>25970.22009826875</v>
      </c>
      <c r="L31" s="59">
        <v>11.77</v>
      </c>
      <c r="M31" s="59">
        <v>9.62</v>
      </c>
      <c r="N31" s="59">
        <v>8.74</v>
      </c>
      <c r="O31" s="59">
        <v>7.73</v>
      </c>
      <c r="P31" s="59">
        <v>7.08</v>
      </c>
      <c r="Q31" s="59">
        <v>5.28</v>
      </c>
      <c r="R31" s="59">
        <v>4.1</v>
      </c>
      <c r="S31" s="51"/>
      <c r="T31" s="43">
        <f t="shared" si="9"/>
        <v>34607.59391113281</v>
      </c>
      <c r="U31" s="43">
        <f t="shared" si="9"/>
        <v>28583.381324462887</v>
      </c>
      <c r="V31" s="43">
        <f t="shared" si="9"/>
        <v>24227.797104492187</v>
      </c>
      <c r="W31" s="43">
        <f t="shared" si="9"/>
        <v>22602.687819824216</v>
      </c>
      <c r="X31" s="43">
        <f t="shared" si="9"/>
        <v>20647.553665771484</v>
      </c>
      <c r="Y31" s="44">
        <f>L31/2</f>
        <v>5.885</v>
      </c>
      <c r="Z31" s="44">
        <f t="shared" si="10"/>
        <v>2.8550000000000004</v>
      </c>
      <c r="AA31" s="44">
        <f t="shared" si="10"/>
        <v>1.8450000000000006</v>
      </c>
      <c r="AB31" s="44">
        <f t="shared" si="10"/>
        <v>1.1950000000000003</v>
      </c>
      <c r="AC31" s="44">
        <f t="shared" si="10"/>
        <v>0.6049999999999995</v>
      </c>
      <c r="AD31" s="44">
        <f t="shared" si="10"/>
        <v>1.7850000000000001</v>
      </c>
      <c r="AE31" s="15">
        <f>IF(Z31=MIN(Z31:AD31),T31,IF(AA31=MIN(AA31:AD31),U31,IF(AB31=MIN(AA31:AD31),V31,IF(AC31=MIN(AA31:AD31),W31,IF(AD31=MIN(AA31:AD31),X31,0)))))</f>
        <v>22602.687819824216</v>
      </c>
      <c r="AF31" s="51"/>
      <c r="AG31" s="15"/>
      <c r="AH31" s="84">
        <v>10</v>
      </c>
      <c r="AI31" s="36">
        <f>1.5*(K31)/(3.141593*$U$5^2)*($U$5)/(L31)*1000</f>
        <v>175585.74537228674</v>
      </c>
      <c r="AJ31" s="34">
        <f>$AH31/$U$5/2</f>
        <v>0.8333333333333334</v>
      </c>
      <c r="AK31" s="32">
        <f>($X$5/12+5)*(1+2*((N31+P31)/L31)+Q31/L31)</f>
        <v>24.820730671197964</v>
      </c>
      <c r="AL31" s="32">
        <f t="shared" si="2"/>
        <v>4.211121648674726</v>
      </c>
      <c r="AM31" s="27">
        <f>((AL31)*AI31*(AJ31)^(1/AL31)/(AJ31^2.38))</f>
        <v>1092787.0028393546</v>
      </c>
      <c r="AN31" s="51"/>
      <c r="AO31" s="4">
        <f>MATCH(MIN(Z31:AD31),Z31:AD31,0)+2</f>
        <v>6</v>
      </c>
      <c r="AP31" s="26">
        <f>INDEX($X$5:$AB$5,1,$AO31-2)</f>
        <v>36</v>
      </c>
      <c r="AQ31" s="19">
        <f>INDEX(N31:R31,1,$AO31-2)</f>
        <v>5.28</v>
      </c>
      <c r="AR31" s="75">
        <f>CharLngth($U$5,$L31*25.4,AQ31*25.4,AP31*25.4)</f>
        <v>18.692394256591797</v>
      </c>
      <c r="AS31" s="3">
        <f>AE31*$AO$5</f>
        <v>67808.06345947264</v>
      </c>
      <c r="AT31" s="75">
        <f>AR31*10/12</f>
        <v>15.576995213826498</v>
      </c>
      <c r="AU31" s="51"/>
      <c r="AX31"/>
    </row>
    <row r="32" spans="2:50" ht="12.75">
      <c r="B32" s="51"/>
      <c r="C32" s="54">
        <v>1</v>
      </c>
      <c r="D32" s="53">
        <v>40</v>
      </c>
      <c r="E32" s="56">
        <v>38072</v>
      </c>
      <c r="F32" s="57">
        <v>0.379166666666667</v>
      </c>
      <c r="G32" s="53" t="s">
        <v>14</v>
      </c>
      <c r="H32" s="53">
        <v>655</v>
      </c>
      <c r="I32" s="54" t="s">
        <v>24</v>
      </c>
      <c r="J32" s="54">
        <v>4</v>
      </c>
      <c r="K32" s="58">
        <v>26240.222386544938</v>
      </c>
      <c r="L32" s="59">
        <v>11.86</v>
      </c>
      <c r="M32" s="59">
        <v>9.63</v>
      </c>
      <c r="N32" s="59">
        <v>8.82</v>
      </c>
      <c r="O32" s="59">
        <v>7.84</v>
      </c>
      <c r="P32" s="59">
        <v>6.91</v>
      </c>
      <c r="Q32" s="59">
        <v>5.35</v>
      </c>
      <c r="R32" s="59">
        <v>4.11</v>
      </c>
      <c r="S32" s="51"/>
      <c r="T32" s="43">
        <f t="shared" si="9"/>
        <v>34584.20992919922</v>
      </c>
      <c r="U32" s="43">
        <f t="shared" si="9"/>
        <v>28347.47886352539</v>
      </c>
      <c r="V32" s="43">
        <f t="shared" si="9"/>
        <v>25406.950881347653</v>
      </c>
      <c r="W32" s="43">
        <f t="shared" si="9"/>
        <v>22534.392694091795</v>
      </c>
      <c r="X32" s="43">
        <f t="shared" si="9"/>
        <v>20781.85553588867</v>
      </c>
      <c r="Y32" s="44">
        <f>L32/2</f>
        <v>5.93</v>
      </c>
      <c r="Z32" s="44">
        <f t="shared" si="10"/>
        <v>2.8900000000000006</v>
      </c>
      <c r="AA32" s="44">
        <f t="shared" si="10"/>
        <v>1.9100000000000001</v>
      </c>
      <c r="AB32" s="44">
        <f t="shared" si="10"/>
        <v>0.9800000000000004</v>
      </c>
      <c r="AC32" s="44">
        <f t="shared" si="10"/>
        <v>0.5800000000000001</v>
      </c>
      <c r="AD32" s="44">
        <f t="shared" si="10"/>
        <v>1.8199999999999994</v>
      </c>
      <c r="AE32" s="15">
        <f>IF(Z32=MIN(Z32:AD32),T32,IF(AA32=MIN(AA32:AD32),U32,IF(AB32=MIN(AA32:AD32),V32,IF(AC32=MIN(AA32:AD32),W32,IF(AD32=MIN(AA32:AD32),X32,0)))))</f>
        <v>22534.392694091795</v>
      </c>
      <c r="AF32" s="51"/>
      <c r="AG32" s="15"/>
      <c r="AH32" s="84">
        <v>10</v>
      </c>
      <c r="AI32" s="36">
        <f>1.5*(K32)/(3.141593*$U$5^2)*($U$5)/(L32)*1000</f>
        <v>176064.95110246819</v>
      </c>
      <c r="AJ32" s="34">
        <f>$AH32/$U$5/2</f>
        <v>0.8333333333333334</v>
      </c>
      <c r="AK32" s="32">
        <f>($X$5/12+5)*(1+2*((N32+P32)/L32)+Q32/L32)</f>
        <v>24.622259696458688</v>
      </c>
      <c r="AL32" s="32">
        <f t="shared" si="2"/>
        <v>4.0805697401408745</v>
      </c>
      <c r="AM32" s="27">
        <f>((AL32)*AI32*(AJ32)^(1/AL32)/(AJ32^2.38))</f>
        <v>1060328.9578299755</v>
      </c>
      <c r="AN32" s="51"/>
      <c r="AO32" s="4">
        <f>MATCH(MIN(Z32:AD32),Z32:AD32,0)+2</f>
        <v>6</v>
      </c>
      <c r="AP32" s="26">
        <f>INDEX($X$5:$AB$5,1,$AO32-2)</f>
        <v>36</v>
      </c>
      <c r="AQ32" s="19">
        <f>INDEX(N32:R32,1,$AO32-2)</f>
        <v>5.35</v>
      </c>
      <c r="AR32" s="75">
        <f>CharLngth($U$5,$L32*25.4,AQ32*25.4,AP32*25.4)</f>
        <v>18.796085357666016</v>
      </c>
      <c r="AS32" s="3">
        <f>AE32*$AO$5</f>
        <v>67603.17808227538</v>
      </c>
      <c r="AT32" s="75">
        <f>AR32*10/12</f>
        <v>15.66340446472168</v>
      </c>
      <c r="AU32" s="51"/>
      <c r="AX32"/>
    </row>
    <row r="33" spans="2:50" ht="12.75">
      <c r="B33" s="51"/>
      <c r="C33" s="54"/>
      <c r="D33" s="53"/>
      <c r="E33" s="53"/>
      <c r="F33" s="53"/>
      <c r="G33" s="53"/>
      <c r="H33" s="53"/>
      <c r="I33" s="54"/>
      <c r="J33" s="54"/>
      <c r="K33" s="58"/>
      <c r="L33" s="59"/>
      <c r="M33" s="59"/>
      <c r="N33" s="59"/>
      <c r="O33" s="59"/>
      <c r="P33" s="59"/>
      <c r="Q33" s="59"/>
      <c r="R33" s="59"/>
      <c r="S33" s="51"/>
      <c r="T33" s="43"/>
      <c r="U33" s="43"/>
      <c r="V33" s="43"/>
      <c r="W33" s="43"/>
      <c r="X33" s="43"/>
      <c r="Y33" s="44"/>
      <c r="Z33" s="44"/>
      <c r="AA33" s="44"/>
      <c r="AB33" s="44"/>
      <c r="AC33" s="44"/>
      <c r="AD33" s="44"/>
      <c r="AE33" s="15"/>
      <c r="AF33" s="51"/>
      <c r="AG33" s="15"/>
      <c r="AH33" s="84"/>
      <c r="AI33" s="36"/>
      <c r="AJ33" s="34"/>
      <c r="AK33" s="32"/>
      <c r="AL33" s="32"/>
      <c r="AM33" s="27"/>
      <c r="AN33" s="51"/>
      <c r="AO33" s="26"/>
      <c r="AP33" s="26"/>
      <c r="AQ33" s="19"/>
      <c r="AR33" s="75"/>
      <c r="AS33" s="3"/>
      <c r="AT33" s="75"/>
      <c r="AU33" s="51"/>
      <c r="AX33"/>
    </row>
    <row r="34" spans="2:50" ht="12.75">
      <c r="B34" s="51"/>
      <c r="C34" s="54">
        <v>1</v>
      </c>
      <c r="D34" s="53">
        <v>110</v>
      </c>
      <c r="E34" s="56">
        <v>38072</v>
      </c>
      <c r="F34" s="57">
        <v>0.37916666666666665</v>
      </c>
      <c r="G34" s="53" t="s">
        <v>14</v>
      </c>
      <c r="H34" s="53">
        <v>137</v>
      </c>
      <c r="I34" s="54" t="s">
        <v>25</v>
      </c>
      <c r="J34" s="54">
        <v>1</v>
      </c>
      <c r="K34" s="58">
        <v>15820.134076034334</v>
      </c>
      <c r="L34" s="59">
        <v>20.76</v>
      </c>
      <c r="M34" s="59">
        <v>17.02</v>
      </c>
      <c r="N34" s="59">
        <v>14.65</v>
      </c>
      <c r="O34" s="59">
        <v>11.75</v>
      </c>
      <c r="P34" s="59">
        <v>9.48</v>
      </c>
      <c r="Q34" s="59">
        <v>6.35</v>
      </c>
      <c r="R34" s="59">
        <v>4.37</v>
      </c>
      <c r="S34" s="51"/>
      <c r="T34" s="43">
        <f aca="true" t="shared" si="11" ref="T34:X37">hogg($U$5*25.4,$K34/(145.04*3.141593*$U$5^2),$L34*25.4,N34*25.4,X$5*25.4,$AC$4)*145.04</f>
        <v>13323.506170043944</v>
      </c>
      <c r="U34" s="43">
        <f t="shared" si="11"/>
        <v>12336.519991455078</v>
      </c>
      <c r="V34" s="43">
        <f t="shared" si="11"/>
        <v>11734.231963500975</v>
      </c>
      <c r="W34" s="43">
        <f t="shared" si="11"/>
        <v>10542.392498168945</v>
      </c>
      <c r="X34" s="43">
        <f t="shared" si="11"/>
        <v>9687.108862915038</v>
      </c>
      <c r="Y34" s="44">
        <f>L34/2</f>
        <v>10.38</v>
      </c>
      <c r="Z34" s="44">
        <f aca="true" t="shared" si="12" ref="Z34:AD37">ABS(N34-$Y34)</f>
        <v>4.27</v>
      </c>
      <c r="AA34" s="44">
        <f t="shared" si="12"/>
        <v>1.3699999999999992</v>
      </c>
      <c r="AB34" s="44">
        <f t="shared" si="12"/>
        <v>0.9000000000000004</v>
      </c>
      <c r="AC34" s="44">
        <f t="shared" si="12"/>
        <v>4.030000000000001</v>
      </c>
      <c r="AD34" s="44">
        <f t="shared" si="12"/>
        <v>6.010000000000001</v>
      </c>
      <c r="AE34" s="15">
        <f>IF(Z34=MIN(Z34:AD34),T34,IF(AA34=MIN(AA34:AD34),U34,IF(AB34=MIN(AA34:AD34),V34,IF(AC34=MIN(AA34:AD34),W34,IF(AD34=MIN(AA34:AD34),X34,0)))))</f>
        <v>11734.231963500975</v>
      </c>
      <c r="AF34" s="51"/>
      <c r="AG34" s="15"/>
      <c r="AH34" s="84">
        <v>8</v>
      </c>
      <c r="AI34" s="36">
        <f>1.5*(K34)/(3.141593*$U$5^2)*($U$5)/(L34)*1000</f>
        <v>60641.91379923944</v>
      </c>
      <c r="AJ34" s="34">
        <f>$AH34/$U$5/2</f>
        <v>0.6666666666666666</v>
      </c>
      <c r="AK34" s="32">
        <f>($X$5/12+5)*(1+2*((N34+P34)/L34)+Q34/L34)</f>
        <v>21.783236994219653</v>
      </c>
      <c r="AL34" s="32">
        <f>((2.262)/(3.262-(AK34)/11.037))^1.79</f>
        <v>2.738952678797003</v>
      </c>
      <c r="AM34" s="27">
        <f>((AL34)*AI34*(AJ34)^(1/AL34)/(AJ34^2.38))</f>
        <v>375978.635160335</v>
      </c>
      <c r="AN34" s="51"/>
      <c r="AO34" s="4">
        <f>MATCH(MIN(Z34:AD34),Z34:AD34,0)+2</f>
        <v>5</v>
      </c>
      <c r="AP34" s="26">
        <f>INDEX($X$5:$AB$5,1,$AO34-2)</f>
        <v>24</v>
      </c>
      <c r="AQ34" s="19">
        <f>INDEX(N34:R34,1,$AO34-2)</f>
        <v>9.48</v>
      </c>
      <c r="AR34" s="75">
        <f>CharLngth($U$5,$L34*25.4,AQ34*25.4,AP34*25.4)</f>
        <v>12.685480117797852</v>
      </c>
      <c r="AS34" s="3">
        <f>AE34*$AO$5</f>
        <v>35202.695890502924</v>
      </c>
      <c r="AT34" s="75">
        <f>AR34*10/12</f>
        <v>10.571233431498209</v>
      </c>
      <c r="AU34" s="51"/>
      <c r="AX34"/>
    </row>
    <row r="35" spans="2:50" ht="12.75">
      <c r="B35" s="51"/>
      <c r="C35" s="54">
        <v>1</v>
      </c>
      <c r="D35" s="53">
        <v>110</v>
      </c>
      <c r="E35" s="56">
        <v>38072</v>
      </c>
      <c r="F35" s="57">
        <v>0.37916666666666665</v>
      </c>
      <c r="G35" s="53" t="s">
        <v>14</v>
      </c>
      <c r="H35" s="53">
        <v>137</v>
      </c>
      <c r="I35" s="54" t="s">
        <v>25</v>
      </c>
      <c r="J35" s="54">
        <v>2</v>
      </c>
      <c r="K35" s="58">
        <v>16090.136364310518</v>
      </c>
      <c r="L35" s="59">
        <v>20.39</v>
      </c>
      <c r="M35" s="59">
        <v>16.93</v>
      </c>
      <c r="N35" s="59">
        <v>14.59</v>
      </c>
      <c r="O35" s="59">
        <v>11.71</v>
      </c>
      <c r="P35" s="59">
        <v>9.42</v>
      </c>
      <c r="Q35" s="59">
        <v>6.37</v>
      </c>
      <c r="R35" s="59">
        <v>4.36</v>
      </c>
      <c r="S35" s="51"/>
      <c r="T35" s="43">
        <f t="shared" si="11"/>
        <v>13412.058118286132</v>
      </c>
      <c r="U35" s="43">
        <f t="shared" si="11"/>
        <v>12523.506641235352</v>
      </c>
      <c r="V35" s="43">
        <f t="shared" si="11"/>
        <v>11999.406451416015</v>
      </c>
      <c r="W35" s="43">
        <f t="shared" si="11"/>
        <v>10763.561014404297</v>
      </c>
      <c r="X35" s="43">
        <f t="shared" si="11"/>
        <v>9949.072092285156</v>
      </c>
      <c r="Y35" s="44">
        <f>L35/2</f>
        <v>10.195</v>
      </c>
      <c r="Z35" s="44">
        <f t="shared" si="12"/>
        <v>4.395</v>
      </c>
      <c r="AA35" s="44">
        <f t="shared" si="12"/>
        <v>1.5150000000000006</v>
      </c>
      <c r="AB35" s="44">
        <f t="shared" si="12"/>
        <v>0.7750000000000004</v>
      </c>
      <c r="AC35" s="44">
        <f t="shared" si="12"/>
        <v>3.825</v>
      </c>
      <c r="AD35" s="44">
        <f t="shared" si="12"/>
        <v>5.835</v>
      </c>
      <c r="AE35" s="15">
        <f>IF(Z35=MIN(Z35:AD35),T35,IF(AA35=MIN(AA35:AD35),U35,IF(AB35=MIN(AA35:AD35),V35,IF(AC35=MIN(AA35:AD35),W35,IF(AD35=MIN(AA35:AD35),X35,0)))))</f>
        <v>11999.406451416015</v>
      </c>
      <c r="AF35" s="51"/>
      <c r="AG35" s="15"/>
      <c r="AH35" s="84">
        <v>8</v>
      </c>
      <c r="AI35" s="36">
        <f>1.5*(K35)/(3.141593*$U$5^2)*($U$5)/(L35)*1000</f>
        <v>62796.08766629073</v>
      </c>
      <c r="AJ35" s="34">
        <f>$AH35/$U$5/2</f>
        <v>0.6666666666666666</v>
      </c>
      <c r="AK35" s="32">
        <f>($X$5/12+5)*(1+2*((N35+P35)/L35)+Q35/L35)</f>
        <v>22.004904364884744</v>
      </c>
      <c r="AL35" s="32">
        <f t="shared" si="2"/>
        <v>2.817076776671229</v>
      </c>
      <c r="AM35" s="27">
        <f>((AL35)*AI35*(AJ35)^(1/AL35)/(AJ35^2.38))</f>
        <v>402086.93480365165</v>
      </c>
      <c r="AN35" s="51"/>
      <c r="AO35" s="4">
        <f>MATCH(MIN(Z35:AD35),Z35:AD35,0)+2</f>
        <v>5</v>
      </c>
      <c r="AP35" s="26">
        <f>INDEX($X$5:$AB$5,1,$AO35-2)</f>
        <v>24</v>
      </c>
      <c r="AQ35" s="19">
        <f>INDEX(N35:R35,1,$AO35-2)</f>
        <v>9.42</v>
      </c>
      <c r="AR35" s="75">
        <f>CharLngth($U$5,$L35*25.4,AQ35*25.4,AP35*25.4)</f>
        <v>12.835966110229492</v>
      </c>
      <c r="AS35" s="3">
        <f>AE35*$AO$5</f>
        <v>35998.219354248045</v>
      </c>
      <c r="AT35" s="75">
        <f>AR35*10/12</f>
        <v>10.696638425191244</v>
      </c>
      <c r="AU35" s="51"/>
      <c r="AX35"/>
    </row>
    <row r="36" spans="2:50" ht="12.75">
      <c r="B36" s="51"/>
      <c r="C36" s="54">
        <v>1</v>
      </c>
      <c r="D36" s="53">
        <v>110</v>
      </c>
      <c r="E36" s="56">
        <v>38072</v>
      </c>
      <c r="F36" s="57">
        <v>0.379166666666667</v>
      </c>
      <c r="G36" s="53" t="s">
        <v>14</v>
      </c>
      <c r="H36" s="53">
        <v>137</v>
      </c>
      <c r="I36" s="54" t="s">
        <v>25</v>
      </c>
      <c r="J36" s="54">
        <v>3</v>
      </c>
      <c r="K36" s="58">
        <v>15990.135516800823</v>
      </c>
      <c r="L36" s="59">
        <v>20.27</v>
      </c>
      <c r="M36" s="59">
        <v>16.8</v>
      </c>
      <c r="N36" s="59">
        <v>14.51</v>
      </c>
      <c r="O36" s="59">
        <v>11.66</v>
      </c>
      <c r="P36" s="59">
        <v>9.39</v>
      </c>
      <c r="Q36" s="59">
        <v>6.34</v>
      </c>
      <c r="R36" s="59">
        <v>4.35</v>
      </c>
      <c r="S36" s="51"/>
      <c r="T36" s="43">
        <f t="shared" si="11"/>
        <v>13396.385804443358</v>
      </c>
      <c r="U36" s="43">
        <f t="shared" si="11"/>
        <v>12491.401801757811</v>
      </c>
      <c r="V36" s="43">
        <f t="shared" si="11"/>
        <v>11960.153186645508</v>
      </c>
      <c r="W36" s="43">
        <f t="shared" si="11"/>
        <v>10751.407584838867</v>
      </c>
      <c r="X36" s="43">
        <f t="shared" si="11"/>
        <v>9926.905334472656</v>
      </c>
      <c r="Y36" s="44">
        <f>L36/2</f>
        <v>10.135</v>
      </c>
      <c r="Z36" s="44">
        <f t="shared" si="12"/>
        <v>4.375</v>
      </c>
      <c r="AA36" s="44">
        <f t="shared" si="12"/>
        <v>1.5250000000000004</v>
      </c>
      <c r="AB36" s="44">
        <f t="shared" si="12"/>
        <v>0.7449999999999992</v>
      </c>
      <c r="AC36" s="44">
        <f t="shared" si="12"/>
        <v>3.795</v>
      </c>
      <c r="AD36" s="44">
        <f t="shared" si="12"/>
        <v>5.785</v>
      </c>
      <c r="AE36" s="15">
        <f>IF(Z36=MIN(Z36:AD36),T36,IF(AA36=MIN(AA36:AD36),U36,IF(AB36=MIN(AA36:AD36),V36,IF(AC36=MIN(AA36:AD36),W36,IF(AD36=MIN(AA36:AD36),X36,0)))))</f>
        <v>11960.153186645508</v>
      </c>
      <c r="AF36" s="51"/>
      <c r="AG36" s="15"/>
      <c r="AH36" s="84">
        <v>8</v>
      </c>
      <c r="AI36" s="36">
        <f>1.5*(K36)/(3.141593*$U$5^2)*($U$5)/(L36)*1000</f>
        <v>62775.25475065956</v>
      </c>
      <c r="AJ36" s="34">
        <f>$AH36/$U$5/2</f>
        <v>0.6666666666666666</v>
      </c>
      <c r="AK36" s="32">
        <f>($X$5/12+5)*(1+2*((N36+P36)/L36)+Q36/L36)</f>
        <v>22.025653675382337</v>
      </c>
      <c r="AL36" s="32">
        <f t="shared" si="2"/>
        <v>2.8245669993675384</v>
      </c>
      <c r="AM36" s="27">
        <f>((AL36)*AI36*(AJ36)^(1/AL36)/(AJ36^2.38))</f>
        <v>403176.13434743695</v>
      </c>
      <c r="AN36" s="51"/>
      <c r="AO36" s="4">
        <f>MATCH(MIN(Z36:AD36),Z36:AD36,0)+2</f>
        <v>5</v>
      </c>
      <c r="AP36" s="26">
        <f>INDEX($X$5:$AB$5,1,$AO36-2)</f>
        <v>24</v>
      </c>
      <c r="AQ36" s="19">
        <f>INDEX(N36:R36,1,$AO36-2)</f>
        <v>9.39</v>
      </c>
      <c r="AR36" s="75">
        <f>CharLngth($U$5,$L36*25.4,AQ36*25.4,AP36*25.4)</f>
        <v>12.871529579162598</v>
      </c>
      <c r="AS36" s="3">
        <f>AE36*$AO$5</f>
        <v>35880.45955993653</v>
      </c>
      <c r="AT36" s="75">
        <f>AR36*10/12</f>
        <v>10.726274649302164</v>
      </c>
      <c r="AU36" s="51"/>
      <c r="AX36"/>
    </row>
    <row r="37" spans="2:50" ht="12.75">
      <c r="B37" s="51"/>
      <c r="C37" s="54">
        <v>1</v>
      </c>
      <c r="D37" s="53">
        <v>110</v>
      </c>
      <c r="E37" s="56">
        <v>38072</v>
      </c>
      <c r="F37" s="57">
        <v>0.379166666666667</v>
      </c>
      <c r="G37" s="53" t="s">
        <v>14</v>
      </c>
      <c r="H37" s="53">
        <v>137</v>
      </c>
      <c r="I37" s="54" t="s">
        <v>25</v>
      </c>
      <c r="J37" s="54">
        <v>4</v>
      </c>
      <c r="K37" s="58">
        <v>15990.135516800823</v>
      </c>
      <c r="L37" s="59">
        <v>20.43</v>
      </c>
      <c r="M37" s="59">
        <v>16.82</v>
      </c>
      <c r="N37" s="59">
        <v>14.54</v>
      </c>
      <c r="O37" s="59">
        <v>11.68</v>
      </c>
      <c r="P37" s="59">
        <v>9.42</v>
      </c>
      <c r="Q37" s="59">
        <v>6.36</v>
      </c>
      <c r="R37" s="59">
        <v>4.35</v>
      </c>
      <c r="S37" s="51"/>
      <c r="T37" s="43">
        <f t="shared" si="11"/>
        <v>13451.013716430663</v>
      </c>
      <c r="U37" s="43">
        <f t="shared" si="11"/>
        <v>12498.622153930663</v>
      </c>
      <c r="V37" s="43">
        <f t="shared" si="11"/>
        <v>11926.78243408203</v>
      </c>
      <c r="W37" s="43">
        <f t="shared" si="11"/>
        <v>10701.152827148437</v>
      </c>
      <c r="X37" s="43">
        <f t="shared" si="11"/>
        <v>9889.972541503907</v>
      </c>
      <c r="Y37" s="44">
        <f>L37/2</f>
        <v>10.215</v>
      </c>
      <c r="Z37" s="44">
        <f t="shared" si="12"/>
        <v>4.324999999999999</v>
      </c>
      <c r="AA37" s="44">
        <f t="shared" si="12"/>
        <v>1.4649999999999999</v>
      </c>
      <c r="AB37" s="44">
        <f t="shared" si="12"/>
        <v>0.7949999999999999</v>
      </c>
      <c r="AC37" s="44">
        <f t="shared" si="12"/>
        <v>3.8549999999999995</v>
      </c>
      <c r="AD37" s="44">
        <f t="shared" si="12"/>
        <v>5.865</v>
      </c>
      <c r="AE37" s="15">
        <f>IF(Z37=MIN(Z37:AD37),T37,IF(AA37=MIN(AA37:AD37),U37,IF(AB37=MIN(AA37:AD37),V37,IF(AC37=MIN(AA37:AD37),W37,IF(AD37=MIN(AA37:AD37),X37,0)))))</f>
        <v>11926.78243408203</v>
      </c>
      <c r="AF37" s="51"/>
      <c r="AG37" s="15"/>
      <c r="AH37" s="84">
        <v>8</v>
      </c>
      <c r="AI37" s="36">
        <f>1.5*(K37)/(3.141593*$U$5^2)*($U$5)/(L37)*1000</f>
        <v>62283.62279960202</v>
      </c>
      <c r="AJ37" s="34">
        <f>$AH37/$U$5/2</f>
        <v>0.6666666666666666</v>
      </c>
      <c r="AK37" s="32">
        <f>($X$5/12+5)*(1+2*((N37+P37)/L37)+Q37/L37)</f>
        <v>21.941262848751837</v>
      </c>
      <c r="AL37" s="32">
        <f t="shared" si="2"/>
        <v>2.7942951173531103</v>
      </c>
      <c r="AM37" s="27">
        <f>((AL37)*AI37*(AJ37)^(1/AL37)/(AJ37^2.38))</f>
        <v>395116.5327561423</v>
      </c>
      <c r="AN37" s="51"/>
      <c r="AO37" s="4">
        <f>MATCH(MIN(Z37:AD37),Z37:AD37,0)+2</f>
        <v>5</v>
      </c>
      <c r="AP37" s="26">
        <f>INDEX($X$5:$AB$5,1,$AO37-2)</f>
        <v>24</v>
      </c>
      <c r="AQ37" s="19">
        <f>INDEX(N37:R37,1,$AO37-2)</f>
        <v>9.42</v>
      </c>
      <c r="AR37" s="75">
        <f>CharLngth($U$5,$L37*25.4,AQ37*25.4,AP37*25.4)</f>
        <v>12.810386657714844</v>
      </c>
      <c r="AS37" s="3">
        <f>AE37*$AO$5</f>
        <v>35780.34730224609</v>
      </c>
      <c r="AT37" s="75">
        <f>AR37*10/12</f>
        <v>10.67532221476237</v>
      </c>
      <c r="AU37" s="51"/>
      <c r="AX37"/>
    </row>
    <row r="38" spans="2:50" ht="12.75">
      <c r="B38" s="51"/>
      <c r="C38" s="54"/>
      <c r="D38" s="53"/>
      <c r="E38" s="53"/>
      <c r="F38" s="53"/>
      <c r="G38" s="53"/>
      <c r="H38" s="53"/>
      <c r="I38" s="54"/>
      <c r="J38" s="54"/>
      <c r="K38" s="58"/>
      <c r="L38" s="59"/>
      <c r="M38" s="59"/>
      <c r="N38" s="59"/>
      <c r="O38" s="59"/>
      <c r="P38" s="59"/>
      <c r="Q38" s="59"/>
      <c r="R38" s="59"/>
      <c r="S38" s="51"/>
      <c r="T38" s="43"/>
      <c r="U38" s="43"/>
      <c r="V38" s="43"/>
      <c r="W38" s="43"/>
      <c r="X38" s="43"/>
      <c r="Y38" s="44"/>
      <c r="Z38" s="44"/>
      <c r="AA38" s="44"/>
      <c r="AB38" s="44"/>
      <c r="AC38" s="44"/>
      <c r="AD38" s="44"/>
      <c r="AE38" s="15"/>
      <c r="AF38" s="51"/>
      <c r="AG38" s="15"/>
      <c r="AH38" s="84"/>
      <c r="AI38" s="36"/>
      <c r="AJ38" s="34"/>
      <c r="AK38" s="32"/>
      <c r="AL38" s="32"/>
      <c r="AM38" s="27"/>
      <c r="AN38" s="51"/>
      <c r="AO38" s="26"/>
      <c r="AP38" s="26"/>
      <c r="AQ38" s="19"/>
      <c r="AR38" s="75"/>
      <c r="AS38" s="3"/>
      <c r="AT38" s="75"/>
      <c r="AU38" s="51"/>
      <c r="AX38"/>
    </row>
    <row r="39" spans="2:50" ht="12.75">
      <c r="B39" s="51"/>
      <c r="C39" s="54">
        <v>1</v>
      </c>
      <c r="D39" s="53">
        <v>110</v>
      </c>
      <c r="E39" s="56">
        <v>38072</v>
      </c>
      <c r="F39" s="57">
        <v>0.37916666666666665</v>
      </c>
      <c r="G39" s="53" t="s">
        <v>14</v>
      </c>
      <c r="H39" s="53">
        <v>379</v>
      </c>
      <c r="I39" s="54" t="s">
        <v>24</v>
      </c>
      <c r="J39" s="54">
        <v>1</v>
      </c>
      <c r="K39" s="58">
        <v>19700.166959410642</v>
      </c>
      <c r="L39" s="59">
        <v>12</v>
      </c>
      <c r="M39" s="59">
        <v>11.31</v>
      </c>
      <c r="N39" s="59">
        <v>10.62</v>
      </c>
      <c r="O39" s="59">
        <v>9.54</v>
      </c>
      <c r="P39" s="59">
        <v>8.57</v>
      </c>
      <c r="Q39" s="59">
        <v>6.71</v>
      </c>
      <c r="R39" s="59">
        <v>4.99</v>
      </c>
      <c r="S39" s="51"/>
      <c r="T39" s="43">
        <f aca="true" t="shared" si="13" ref="T39:X42">hogg($U$5*25.4,$K39/(145.04*3.141593*$U$5^2),$L39*25.4,N39*25.4,X$5*25.4,$AC$4)*145.04</f>
        <v>20856.09071533203</v>
      </c>
      <c r="U39" s="43">
        <f t="shared" si="13"/>
        <v>20277.880487060545</v>
      </c>
      <c r="V39" s="43">
        <f t="shared" si="13"/>
        <v>19402.83355834961</v>
      </c>
      <c r="W39" s="43">
        <f t="shared" si="13"/>
        <v>18790.076296386716</v>
      </c>
      <c r="X39" s="43">
        <f t="shared" si="13"/>
        <v>19150.401193847654</v>
      </c>
      <c r="Y39" s="44">
        <f>L39/2</f>
        <v>6</v>
      </c>
      <c r="Z39" s="44">
        <f aca="true" t="shared" si="14" ref="Z39:AD42">ABS(N39-$Y39)</f>
        <v>4.619999999999999</v>
      </c>
      <c r="AA39" s="44">
        <f t="shared" si="14"/>
        <v>3.539999999999999</v>
      </c>
      <c r="AB39" s="44">
        <f t="shared" si="14"/>
        <v>2.5700000000000003</v>
      </c>
      <c r="AC39" s="44">
        <f t="shared" si="14"/>
        <v>0.71</v>
      </c>
      <c r="AD39" s="44">
        <f t="shared" si="14"/>
        <v>1.0099999999999998</v>
      </c>
      <c r="AE39" s="15">
        <f>IF(Z39=MIN(Z39:AD39),T39,IF(AA39=MIN(AA39:AD39),U39,IF(AB39=MIN(AA39:AD39),V39,IF(AC39=MIN(AA39:AD39),W39,IF(AD39=MIN(AA39:AD39),X39,0)))))</f>
        <v>18790.076296386716</v>
      </c>
      <c r="AF39" s="51"/>
      <c r="AG39" s="15"/>
      <c r="AH39" s="84">
        <v>11.7</v>
      </c>
      <c r="AI39" s="36">
        <f>1.5*(K39)/(3.141593*$U$5^2)*($U$5)/(L39)*1000</f>
        <v>130640.77523336784</v>
      </c>
      <c r="AJ39" s="34">
        <f>$AH39/$U$5/2</f>
        <v>0.975</v>
      </c>
      <c r="AK39" s="32">
        <f>($X$5/12+5)*(1+2*((N39+P39)/L39)+Q39/L39)</f>
        <v>28.544999999999995</v>
      </c>
      <c r="AL39" s="32">
        <f>((2.262)/(3.262-(AK39)/11.037))^1.79</f>
        <v>8.695267746527575</v>
      </c>
      <c r="AM39" s="27">
        <f>((AL39)*AI39*(AJ39)^(1/AL39)/(AJ39^2.38))</f>
        <v>1203001.5803140122</v>
      </c>
      <c r="AN39" s="51"/>
      <c r="AO39" s="4">
        <f>MATCH(MIN(Z39:AD39),Z39:AD39,0)+2</f>
        <v>6</v>
      </c>
      <c r="AP39" s="26">
        <f>INDEX($X$5:$AB$5,1,$AO39-2)</f>
        <v>36</v>
      </c>
      <c r="AQ39" s="19">
        <f>INDEX(N39:R39,1,$AO39-2)</f>
        <v>6.71</v>
      </c>
      <c r="AR39" s="75">
        <f>CharLngth($U$5,$L39*25.4,AQ39*25.4,AP39*25.4)</f>
        <v>23.843751907348633</v>
      </c>
      <c r="AS39" s="3">
        <f>AE39*$AO$5</f>
        <v>56370.22888916015</v>
      </c>
      <c r="AT39" s="75">
        <f>AR39*10/12</f>
        <v>19.86979325612386</v>
      </c>
      <c r="AU39" s="51"/>
      <c r="AX39"/>
    </row>
    <row r="40" spans="2:50" ht="12.75">
      <c r="B40" s="51"/>
      <c r="C40" s="54">
        <v>1</v>
      </c>
      <c r="D40" s="53">
        <v>110</v>
      </c>
      <c r="E40" s="56">
        <v>38072</v>
      </c>
      <c r="F40" s="57">
        <v>0.37916666666666665</v>
      </c>
      <c r="G40" s="53" t="s">
        <v>14</v>
      </c>
      <c r="H40" s="53">
        <v>379</v>
      </c>
      <c r="I40" s="54" t="s">
        <v>24</v>
      </c>
      <c r="J40" s="54">
        <v>2</v>
      </c>
      <c r="K40" s="58">
        <v>22210.188231904078</v>
      </c>
      <c r="L40" s="59">
        <v>13.33</v>
      </c>
      <c r="M40" s="59">
        <v>12.69</v>
      </c>
      <c r="N40" s="59">
        <v>11.86</v>
      </c>
      <c r="O40" s="59">
        <v>10.7</v>
      </c>
      <c r="P40" s="59">
        <v>9.47</v>
      </c>
      <c r="Q40" s="59">
        <v>7.46</v>
      </c>
      <c r="R40" s="59">
        <v>5.54</v>
      </c>
      <c r="S40" s="51"/>
      <c r="T40" s="43">
        <f t="shared" si="13"/>
        <v>20657.550395507813</v>
      </c>
      <c r="U40" s="43">
        <f t="shared" si="13"/>
        <v>20076.894653320312</v>
      </c>
      <c r="V40" s="43">
        <f t="shared" si="13"/>
        <v>19879.34803100586</v>
      </c>
      <c r="W40" s="43">
        <f t="shared" si="13"/>
        <v>19051.50284057617</v>
      </c>
      <c r="X40" s="43">
        <f t="shared" si="13"/>
        <v>19444.79459350586</v>
      </c>
      <c r="Y40" s="44">
        <f>L40/2</f>
        <v>6.665</v>
      </c>
      <c r="Z40" s="44">
        <f t="shared" si="14"/>
        <v>5.194999999999999</v>
      </c>
      <c r="AA40" s="44">
        <f t="shared" si="14"/>
        <v>4.034999999999999</v>
      </c>
      <c r="AB40" s="44">
        <f t="shared" si="14"/>
        <v>2.8050000000000006</v>
      </c>
      <c r="AC40" s="44">
        <f t="shared" si="14"/>
        <v>0.7949999999999999</v>
      </c>
      <c r="AD40" s="44">
        <f t="shared" si="14"/>
        <v>1.125</v>
      </c>
      <c r="AE40" s="15">
        <f>IF(Z40=MIN(Z40:AD40),T40,IF(AA40=MIN(AA40:AD40),U40,IF(AB40=MIN(AA40:AD40),V40,IF(AC40=MIN(AA40:AD40),W40,IF(AD40=MIN(AA40:AD40),X40,0)))))</f>
        <v>19051.50284057617</v>
      </c>
      <c r="AF40" s="51"/>
      <c r="AG40" s="15"/>
      <c r="AH40" s="84">
        <v>11.7</v>
      </c>
      <c r="AI40" s="36">
        <f>1.5*(K40)/(3.141593*$U$5^2)*($U$5)/(L40)*1000</f>
        <v>132590.42964496402</v>
      </c>
      <c r="AJ40" s="34">
        <f>$AH40/$U$5/2</f>
        <v>0.975</v>
      </c>
      <c r="AK40" s="32">
        <f>($X$5/12+5)*(1+2*((N40+P40)/L40)+Q40/L40)</f>
        <v>28.55963990997749</v>
      </c>
      <c r="AL40" s="32">
        <f t="shared" si="2"/>
        <v>8.725905750096267</v>
      </c>
      <c r="AM40" s="27">
        <f>((AL40)*AI40*(AJ40)^(1/AL40)/(AJ40^2.38))</f>
        <v>1225269.5061871111</v>
      </c>
      <c r="AN40" s="51"/>
      <c r="AO40" s="4">
        <f>MATCH(MIN(Z40:AD40),Z40:AD40,0)+2</f>
        <v>6</v>
      </c>
      <c r="AP40" s="26">
        <f>INDEX($X$5:$AB$5,1,$AO40-2)</f>
        <v>36</v>
      </c>
      <c r="AQ40" s="19">
        <f>INDEX(N40:R40,1,$AO40-2)</f>
        <v>7.46</v>
      </c>
      <c r="AR40" s="75">
        <f>CharLngth($U$5,$L40*25.4,AQ40*25.4,AP40*25.4)</f>
        <v>23.86884880065918</v>
      </c>
      <c r="AS40" s="3">
        <f>AE40*$AO$5</f>
        <v>57154.50852172851</v>
      </c>
      <c r="AT40" s="75">
        <f>AR40*10/12</f>
        <v>19.89070733388265</v>
      </c>
      <c r="AU40" s="51"/>
      <c r="AX40"/>
    </row>
    <row r="41" spans="2:50" ht="12.75">
      <c r="B41" s="51"/>
      <c r="C41" s="54">
        <v>1</v>
      </c>
      <c r="D41" s="53">
        <v>110</v>
      </c>
      <c r="E41" s="56">
        <v>38072</v>
      </c>
      <c r="F41" s="57">
        <v>0.379166666666667</v>
      </c>
      <c r="G41" s="53" t="s">
        <v>14</v>
      </c>
      <c r="H41" s="53">
        <v>379</v>
      </c>
      <c r="I41" s="54" t="s">
        <v>24</v>
      </c>
      <c r="J41" s="54">
        <v>3</v>
      </c>
      <c r="K41" s="58">
        <v>25870.21925075905</v>
      </c>
      <c r="L41" s="59">
        <v>14.96</v>
      </c>
      <c r="M41" s="59">
        <v>14.48</v>
      </c>
      <c r="N41" s="59">
        <v>13.58</v>
      </c>
      <c r="O41" s="59">
        <v>12.29</v>
      </c>
      <c r="P41" s="59">
        <v>10.76</v>
      </c>
      <c r="Q41" s="59">
        <v>8.53</v>
      </c>
      <c r="R41" s="59">
        <v>6.35</v>
      </c>
      <c r="S41" s="51"/>
      <c r="T41" s="43">
        <f t="shared" si="13"/>
        <v>19343.552530517576</v>
      </c>
      <c r="U41" s="43">
        <f t="shared" si="13"/>
        <v>19545.589603271485</v>
      </c>
      <c r="V41" s="43">
        <f t="shared" si="13"/>
        <v>20174.77496459961</v>
      </c>
      <c r="W41" s="43">
        <f t="shared" si="13"/>
        <v>19337.234030761716</v>
      </c>
      <c r="X41" s="43">
        <f t="shared" si="13"/>
        <v>19838.719302978516</v>
      </c>
      <c r="Y41" s="44">
        <f>L41/2</f>
        <v>7.48</v>
      </c>
      <c r="Z41" s="44">
        <f t="shared" si="14"/>
        <v>6.1</v>
      </c>
      <c r="AA41" s="44">
        <f t="shared" si="14"/>
        <v>4.809999999999999</v>
      </c>
      <c r="AB41" s="44">
        <f t="shared" si="14"/>
        <v>3.2799999999999994</v>
      </c>
      <c r="AC41" s="44">
        <f t="shared" si="14"/>
        <v>1.049999999999999</v>
      </c>
      <c r="AD41" s="44">
        <f t="shared" si="14"/>
        <v>1.1300000000000008</v>
      </c>
      <c r="AE41" s="15">
        <f>IF(Z41=MIN(Z41:AD41),T41,IF(AA41=MIN(AA41:AD41),U41,IF(AB41=MIN(AA41:AD41),V41,IF(AC41=MIN(AA41:AD41),W41,IF(AD41=MIN(AA41:AD41),X41,0)))))</f>
        <v>19337.234030761716</v>
      </c>
      <c r="AF41" s="51"/>
      <c r="AG41" s="15"/>
      <c r="AH41" s="84">
        <v>11.7</v>
      </c>
      <c r="AI41" s="36">
        <f>1.5*(K41)/(3.141593*$U$5^2)*($U$5)/(L41)*1000</f>
        <v>137612.7278951882</v>
      </c>
      <c r="AJ41" s="34">
        <f>$AH41/$U$5/2</f>
        <v>0.975</v>
      </c>
      <c r="AK41" s="32">
        <f>($X$5/12+5)*(1+2*((N41+P41)/L41)+Q41/L41)</f>
        <v>28.9451871657754</v>
      </c>
      <c r="AL41" s="32">
        <f t="shared" si="2"/>
        <v>9.597525640088277</v>
      </c>
      <c r="AM41" s="27">
        <f>((AL41)*AI41*(AJ41)^(1/AL41)/(AJ41^2.38))</f>
        <v>1399075.8231516725</v>
      </c>
      <c r="AN41" s="51"/>
      <c r="AO41" s="4">
        <f>MATCH(MIN(Z41:AD41),Z41:AD41,0)+2</f>
        <v>6</v>
      </c>
      <c r="AP41" s="26">
        <f>INDEX($X$5:$AB$5,1,$AO41-2)</f>
        <v>36</v>
      </c>
      <c r="AQ41" s="19">
        <f>INDEX(N41:R41,1,$AO41-2)</f>
        <v>8.53</v>
      </c>
      <c r="AR41" s="75">
        <f>CharLngth($U$5,$L41*25.4,AQ41*25.4,AP41*25.4)</f>
        <v>24.436893463134766</v>
      </c>
      <c r="AS41" s="3">
        <f>AE41*$AO$5</f>
        <v>58011.70209228515</v>
      </c>
      <c r="AT41" s="75">
        <f>AR41*10/12</f>
        <v>20.364077885945637</v>
      </c>
      <c r="AU41" s="51"/>
      <c r="AX41"/>
    </row>
    <row r="42" spans="2:50" ht="12.75">
      <c r="B42" s="51"/>
      <c r="C42" s="54">
        <v>1</v>
      </c>
      <c r="D42" s="53">
        <v>110</v>
      </c>
      <c r="E42" s="56">
        <v>38072</v>
      </c>
      <c r="F42" s="57">
        <v>0.379166666666667</v>
      </c>
      <c r="G42" s="53" t="s">
        <v>14</v>
      </c>
      <c r="H42" s="53">
        <v>379</v>
      </c>
      <c r="I42" s="54" t="s">
        <v>24</v>
      </c>
      <c r="J42" s="54">
        <v>4</v>
      </c>
      <c r="K42" s="58">
        <v>26410.223827311427</v>
      </c>
      <c r="L42" s="59">
        <v>15.09</v>
      </c>
      <c r="M42" s="59">
        <v>14.5</v>
      </c>
      <c r="N42" s="59">
        <v>13.67</v>
      </c>
      <c r="O42" s="59">
        <v>12.34</v>
      </c>
      <c r="P42" s="59">
        <v>10.88</v>
      </c>
      <c r="Q42" s="59">
        <v>8.63</v>
      </c>
      <c r="R42" s="59">
        <v>6.42</v>
      </c>
      <c r="S42" s="51"/>
      <c r="T42" s="43">
        <f t="shared" si="13"/>
        <v>19801.961347656248</v>
      </c>
      <c r="U42" s="43">
        <f t="shared" si="13"/>
        <v>20044.954692382813</v>
      </c>
      <c r="V42" s="43">
        <f t="shared" si="13"/>
        <v>20326.423385009766</v>
      </c>
      <c r="W42" s="43">
        <f t="shared" si="13"/>
        <v>19499.711319580078</v>
      </c>
      <c r="X42" s="43">
        <f t="shared" si="13"/>
        <v>20040.154403076172</v>
      </c>
      <c r="Y42" s="44">
        <f>L42/2</f>
        <v>7.545</v>
      </c>
      <c r="Z42" s="44">
        <f t="shared" si="14"/>
        <v>6.125</v>
      </c>
      <c r="AA42" s="44">
        <f t="shared" si="14"/>
        <v>4.795</v>
      </c>
      <c r="AB42" s="44">
        <f t="shared" si="14"/>
        <v>3.335000000000001</v>
      </c>
      <c r="AC42" s="44">
        <f t="shared" si="14"/>
        <v>1.0850000000000009</v>
      </c>
      <c r="AD42" s="44">
        <f t="shared" si="14"/>
        <v>1.125</v>
      </c>
      <c r="AE42" s="15">
        <f>IF(Z42=MIN(Z42:AD42),T42,IF(AA42=MIN(AA42:AD42),U42,IF(AB42=MIN(AA42:AD42),V42,IF(AC42=MIN(AA42:AD42),W42,IF(AD42=MIN(AA42:AD42),X42,0)))))</f>
        <v>19499.711319580078</v>
      </c>
      <c r="AF42" s="51"/>
      <c r="AG42" s="15"/>
      <c r="AH42" s="84">
        <v>11.7</v>
      </c>
      <c r="AI42" s="36">
        <f>1.5*(K42)/(3.141593*$U$5^2)*($U$5)/(L42)*1000</f>
        <v>139274.92401583373</v>
      </c>
      <c r="AJ42" s="34">
        <f>$AH42/$U$5/2</f>
        <v>0.975</v>
      </c>
      <c r="AK42" s="32">
        <f>($X$5/12+5)*(1+2*((N42+P42)/L42)+Q42/L42)</f>
        <v>28.95427435387674</v>
      </c>
      <c r="AL42" s="32">
        <f t="shared" si="2"/>
        <v>9.619685712083168</v>
      </c>
      <c r="AM42" s="27">
        <f>((AL42)*AI42*(AJ42)^(1/AL42)/(AJ42^2.38))</f>
        <v>1419252.9952106476</v>
      </c>
      <c r="AN42" s="51"/>
      <c r="AO42" s="4">
        <f>MATCH(MIN(Z42:AD42),Z42:AD42,0)+2</f>
        <v>6</v>
      </c>
      <c r="AP42" s="26">
        <f>INDEX($X$5:$AB$5,1,$AO42-2)</f>
        <v>36</v>
      </c>
      <c r="AQ42" s="19">
        <f>INDEX(N42:R42,1,$AO42-2)</f>
        <v>8.63</v>
      </c>
      <c r="AR42" s="75">
        <f>CharLngth($U$5,$L42*25.4,AQ42*25.4,AP42*25.4)</f>
        <v>24.53082847595215</v>
      </c>
      <c r="AS42" s="3">
        <f>AE42*$AO$5</f>
        <v>58499.13395874023</v>
      </c>
      <c r="AT42" s="75">
        <f>AR42*10/12</f>
        <v>20.442357063293457</v>
      </c>
      <c r="AU42" s="51"/>
      <c r="AX42"/>
    </row>
    <row r="43" spans="2:50" ht="12.75">
      <c r="B43" s="51"/>
      <c r="C43" s="54"/>
      <c r="D43" s="53"/>
      <c r="E43" s="53"/>
      <c r="F43" s="53"/>
      <c r="G43" s="53"/>
      <c r="H43" s="53"/>
      <c r="I43" s="54"/>
      <c r="J43" s="54"/>
      <c r="K43" s="58"/>
      <c r="L43" s="59"/>
      <c r="M43" s="59"/>
      <c r="N43" s="59"/>
      <c r="O43" s="59"/>
      <c r="P43" s="59"/>
      <c r="Q43" s="59"/>
      <c r="R43" s="59"/>
      <c r="S43" s="51"/>
      <c r="T43" s="43"/>
      <c r="U43" s="43"/>
      <c r="V43" s="43"/>
      <c r="W43" s="43"/>
      <c r="X43" s="43"/>
      <c r="Y43" s="44"/>
      <c r="Z43" s="44"/>
      <c r="AA43" s="44"/>
      <c r="AB43" s="44"/>
      <c r="AC43" s="44"/>
      <c r="AD43" s="44"/>
      <c r="AE43" s="15"/>
      <c r="AF43" s="51"/>
      <c r="AG43" s="15"/>
      <c r="AH43" s="84"/>
      <c r="AI43" s="36"/>
      <c r="AJ43" s="34"/>
      <c r="AK43" s="32"/>
      <c r="AL43" s="32"/>
      <c r="AM43" s="27"/>
      <c r="AN43" s="51"/>
      <c r="AO43" s="26"/>
      <c r="AP43" s="26"/>
      <c r="AQ43" s="19"/>
      <c r="AR43" s="75"/>
      <c r="AS43" s="3"/>
      <c r="AT43" s="75"/>
      <c r="AU43" s="51"/>
      <c r="AX43"/>
    </row>
    <row r="44" spans="2:50" ht="12.75">
      <c r="B44" s="51"/>
      <c r="C44" s="54">
        <v>1</v>
      </c>
      <c r="D44" s="53">
        <v>110</v>
      </c>
      <c r="E44" s="56">
        <v>38072</v>
      </c>
      <c r="F44" s="57">
        <v>0.37916666666666665</v>
      </c>
      <c r="G44" s="53" t="s">
        <v>14</v>
      </c>
      <c r="H44" s="53">
        <v>478</v>
      </c>
      <c r="I44" s="54" t="s">
        <v>24</v>
      </c>
      <c r="J44" s="54">
        <v>1</v>
      </c>
      <c r="K44" s="58">
        <v>19450.164840636397</v>
      </c>
      <c r="L44" s="59">
        <v>18.6</v>
      </c>
      <c r="M44" s="59">
        <v>16.88</v>
      </c>
      <c r="N44" s="59">
        <v>15.42</v>
      </c>
      <c r="O44" s="59">
        <v>12.76</v>
      </c>
      <c r="P44" s="59">
        <v>10.06</v>
      </c>
      <c r="Q44" s="59">
        <v>6.62</v>
      </c>
      <c r="R44" s="59">
        <v>4.28</v>
      </c>
      <c r="S44" s="51"/>
      <c r="T44" s="43">
        <f aca="true" t="shared" si="15" ref="T44:X47">hogg($U$5*25.4,$K44/(145.04*3.141593*$U$5^2),$L44*25.4,N44*25.4,X$5*25.4,$AC$4)*145.04</f>
        <v>12143.34320373535</v>
      </c>
      <c r="U44" s="43">
        <f t="shared" si="15"/>
        <v>12549.951388549804</v>
      </c>
      <c r="V44" s="43">
        <f t="shared" si="15"/>
        <v>13238.739788818359</v>
      </c>
      <c r="W44" s="43">
        <f t="shared" si="15"/>
        <v>12999.746685180664</v>
      </c>
      <c r="X44" s="43">
        <f t="shared" si="15"/>
        <v>12675.928552246092</v>
      </c>
      <c r="Y44" s="44">
        <f>L44/2</f>
        <v>9.3</v>
      </c>
      <c r="Z44" s="44">
        <f aca="true" t="shared" si="16" ref="Z44:AD47">ABS(N44-$Y44)</f>
        <v>6.119999999999999</v>
      </c>
      <c r="AA44" s="44">
        <f t="shared" si="16"/>
        <v>3.459999999999999</v>
      </c>
      <c r="AB44" s="44">
        <f t="shared" si="16"/>
        <v>0.7599999999999998</v>
      </c>
      <c r="AC44" s="44">
        <f t="shared" si="16"/>
        <v>2.6800000000000006</v>
      </c>
      <c r="AD44" s="44">
        <f t="shared" si="16"/>
        <v>5.0200000000000005</v>
      </c>
      <c r="AE44" s="15">
        <f>IF(Z44=MIN(Z44:AD44),T44,IF(AA44=MIN(AA44:AD44),U44,IF(AB44=MIN(AA44:AD44),V44,IF(AC44=MIN(AA44:AD44),W44,IF(AD44=MIN(AA44:AD44),X44,0)))))</f>
        <v>13238.739788818359</v>
      </c>
      <c r="AF44" s="51"/>
      <c r="AG44" s="15"/>
      <c r="AH44" s="84">
        <v>8</v>
      </c>
      <c r="AI44" s="36">
        <f>1.5*(K44)/(3.141593*$U$5^2)*($U$5)/(L44)*1000</f>
        <v>83214.77250004925</v>
      </c>
      <c r="AJ44" s="34">
        <f>$AH44/$U$5/2</f>
        <v>0.6666666666666666</v>
      </c>
      <c r="AK44" s="32">
        <f>($X$5/12+5)*(1+2*((N44+P44)/L44)+Q44/L44)</f>
        <v>24.574193548387097</v>
      </c>
      <c r="AL44" s="32">
        <f>((2.262)/(3.262-(AK44)/11.037))^1.79</f>
        <v>4.049900599933578</v>
      </c>
      <c r="AM44" s="27">
        <f>((AL44)*AI44*(AJ44)^(1/AL44)/(AJ44^2.38))</f>
        <v>800316.1861984808</v>
      </c>
      <c r="AN44" s="51"/>
      <c r="AO44" s="4">
        <f>MATCH(MIN(Z44:AD44),Z44:AD44,0)+2</f>
        <v>5</v>
      </c>
      <c r="AP44" s="26">
        <f>INDEX($X$5:$AB$5,1,$AO44-2)</f>
        <v>24</v>
      </c>
      <c r="AQ44" s="19">
        <f>INDEX(N44:R44,1,$AO44-2)</f>
        <v>10.06</v>
      </c>
      <c r="AR44" s="75">
        <f>CharLngth($U$5,$L44*25.4,AQ44*25.4,AP44*25.4)</f>
        <v>15.264256477355957</v>
      </c>
      <c r="AS44" s="3">
        <f>AE44*$AO$5</f>
        <v>39716.21936645507</v>
      </c>
      <c r="AT44" s="75">
        <f>AR44*10/12</f>
        <v>12.720213731129965</v>
      </c>
      <c r="AU44" s="51"/>
      <c r="AX44"/>
    </row>
    <row r="45" spans="2:50" ht="12.75">
      <c r="B45" s="51"/>
      <c r="C45" s="54">
        <v>1</v>
      </c>
      <c r="D45" s="53">
        <v>110</v>
      </c>
      <c r="E45" s="56">
        <v>38072</v>
      </c>
      <c r="F45" s="57">
        <v>0.37916666666666665</v>
      </c>
      <c r="G45" s="53" t="s">
        <v>14</v>
      </c>
      <c r="H45" s="53">
        <v>478</v>
      </c>
      <c r="I45" s="54" t="s">
        <v>24</v>
      </c>
      <c r="J45" s="54">
        <v>2</v>
      </c>
      <c r="K45" s="58">
        <v>21470.18196033231</v>
      </c>
      <c r="L45" s="59">
        <v>19.98</v>
      </c>
      <c r="M45" s="59">
        <v>18.48</v>
      </c>
      <c r="N45" s="59">
        <v>16.9</v>
      </c>
      <c r="O45" s="59">
        <v>13.91</v>
      </c>
      <c r="P45" s="59">
        <v>11.02</v>
      </c>
      <c r="Q45" s="59">
        <v>7.27</v>
      </c>
      <c r="R45" s="59">
        <v>4.75</v>
      </c>
      <c r="S45" s="51"/>
      <c r="T45" s="43">
        <f t="shared" si="15"/>
        <v>11626.368201293944</v>
      </c>
      <c r="U45" s="43">
        <f t="shared" si="15"/>
        <v>12548.439817504883</v>
      </c>
      <c r="V45" s="43">
        <f t="shared" si="15"/>
        <v>13270.5934375</v>
      </c>
      <c r="W45" s="43">
        <f t="shared" si="15"/>
        <v>13136.360174560547</v>
      </c>
      <c r="X45" s="43">
        <f t="shared" si="15"/>
        <v>12794.026956176756</v>
      </c>
      <c r="Y45" s="44">
        <f>L45/2</f>
        <v>9.99</v>
      </c>
      <c r="Z45" s="44">
        <f t="shared" si="16"/>
        <v>6.909999999999998</v>
      </c>
      <c r="AA45" s="44">
        <f t="shared" si="16"/>
        <v>3.92</v>
      </c>
      <c r="AB45" s="44">
        <f t="shared" si="16"/>
        <v>1.0299999999999994</v>
      </c>
      <c r="AC45" s="44">
        <f t="shared" si="16"/>
        <v>2.7200000000000006</v>
      </c>
      <c r="AD45" s="44">
        <f t="shared" si="16"/>
        <v>5.24</v>
      </c>
      <c r="AE45" s="15">
        <f>IF(Z45=MIN(Z45:AD45),T45,IF(AA45=MIN(AA45:AD45),U45,IF(AB45=MIN(AA45:AD45),V45,IF(AC45=MIN(AA45:AD45),W45,IF(AD45=MIN(AA45:AD45),X45,0)))))</f>
        <v>13270.5934375</v>
      </c>
      <c r="AF45" s="51"/>
      <c r="AG45" s="15"/>
      <c r="AH45" s="84">
        <v>8</v>
      </c>
      <c r="AI45" s="36">
        <f>1.5*(K45)/(3.141593*$U$5^2)*($U$5)/(L45)*1000</f>
        <v>85512.64292496783</v>
      </c>
      <c r="AJ45" s="34">
        <f>$AH45/$U$5/2</f>
        <v>0.6666666666666666</v>
      </c>
      <c r="AK45" s="32">
        <f>($X$5/12+5)*(1+2*((N45+P45)/L45)+Q45/L45)</f>
        <v>24.951951951951948</v>
      </c>
      <c r="AL45" s="32">
        <f t="shared" si="2"/>
        <v>4.301049501174894</v>
      </c>
      <c r="AM45" s="27">
        <f>((AL45)*AI45*(AJ45)^(1/AL45)/(AJ45^2.38))</f>
        <v>878537.9043124238</v>
      </c>
      <c r="AN45" s="51"/>
      <c r="AO45" s="4">
        <f>MATCH(MIN(Z45:AD45),Z45:AD45,0)+2</f>
        <v>5</v>
      </c>
      <c r="AP45" s="26">
        <f>INDEX($X$5:$AB$5,1,$AO45-2)</f>
        <v>24</v>
      </c>
      <c r="AQ45" s="19">
        <f>INDEX(N45:R45,1,$AO45-2)</f>
        <v>11.02</v>
      </c>
      <c r="AR45" s="75">
        <f>CharLngth($U$5,$L45*25.4,AQ45*25.4,AP45*25.4)</f>
        <v>15.629416465759277</v>
      </c>
      <c r="AS45" s="3">
        <f>AE45*$AO$5</f>
        <v>39811.7803125</v>
      </c>
      <c r="AT45" s="75">
        <f>AR45*10/12</f>
        <v>13.024513721466064</v>
      </c>
      <c r="AU45" s="51"/>
      <c r="AX45"/>
    </row>
    <row r="46" spans="2:50" ht="12.75">
      <c r="B46" s="51"/>
      <c r="C46" s="54">
        <v>1</v>
      </c>
      <c r="D46" s="53">
        <v>110</v>
      </c>
      <c r="E46" s="56">
        <v>38072</v>
      </c>
      <c r="F46" s="57">
        <v>0.379166666666667</v>
      </c>
      <c r="G46" s="53" t="s">
        <v>14</v>
      </c>
      <c r="H46" s="53">
        <v>478</v>
      </c>
      <c r="I46" s="54" t="s">
        <v>24</v>
      </c>
      <c r="J46" s="54">
        <v>3</v>
      </c>
      <c r="K46" s="58">
        <v>24880.210860413034</v>
      </c>
      <c r="L46" s="59">
        <v>25.93</v>
      </c>
      <c r="M46" s="59">
        <v>21.24</v>
      </c>
      <c r="N46" s="59">
        <v>19.45</v>
      </c>
      <c r="O46" s="59">
        <v>16.15</v>
      </c>
      <c r="P46" s="59">
        <v>12.76</v>
      </c>
      <c r="Q46" s="59">
        <v>8.37</v>
      </c>
      <c r="R46" s="59">
        <v>5.47</v>
      </c>
      <c r="S46" s="51"/>
      <c r="T46" s="43">
        <f t="shared" si="15"/>
        <v>14703.802913208006</v>
      </c>
      <c r="U46" s="43">
        <f t="shared" si="15"/>
        <v>13535.489070434569</v>
      </c>
      <c r="V46" s="43">
        <f t="shared" si="15"/>
        <v>13600.858432006835</v>
      </c>
      <c r="W46" s="43">
        <f t="shared" si="15"/>
        <v>12798.561669311523</v>
      </c>
      <c r="X46" s="43">
        <f t="shared" si="15"/>
        <v>12183.633322143554</v>
      </c>
      <c r="Y46" s="44">
        <f>L46/2</f>
        <v>12.965</v>
      </c>
      <c r="Z46" s="44">
        <f t="shared" si="16"/>
        <v>6.484999999999999</v>
      </c>
      <c r="AA46" s="44">
        <f t="shared" si="16"/>
        <v>3.1849999999999987</v>
      </c>
      <c r="AB46" s="44">
        <f t="shared" si="16"/>
        <v>0.20500000000000007</v>
      </c>
      <c r="AC46" s="44">
        <f t="shared" si="16"/>
        <v>4.595000000000001</v>
      </c>
      <c r="AD46" s="44">
        <f t="shared" si="16"/>
        <v>7.495</v>
      </c>
      <c r="AE46" s="15">
        <f>IF(Z46=MIN(Z46:AD46),T46,IF(AA46=MIN(AA46:AD46),U46,IF(AB46=MIN(AA46:AD46),V46,IF(AC46=MIN(AA46:AD46),W46,IF(AD46=MIN(AA46:AD46),X46,0)))))</f>
        <v>13600.858432006835</v>
      </c>
      <c r="AF46" s="51"/>
      <c r="AG46" s="15"/>
      <c r="AH46" s="84">
        <v>8</v>
      </c>
      <c r="AI46" s="36">
        <f>1.5*(K46)/(3.141593*$U$5^2)*($U$5)/(L46)*1000</f>
        <v>76355.72901989991</v>
      </c>
      <c r="AJ46" s="34">
        <f>$AH46/$U$5/2</f>
        <v>0.6666666666666666</v>
      </c>
      <c r="AK46" s="32">
        <f>($X$5/12+5)*(1+2*((N46+P46)/L46)+Q46/L46)</f>
        <v>22.84303895102198</v>
      </c>
      <c r="AL46" s="32">
        <f t="shared" si="2"/>
        <v>3.1462806303686777</v>
      </c>
      <c r="AM46" s="27">
        <f>((AL46)*AI46*(AJ46)^(1/AL46)/(AJ46^2.38))</f>
        <v>554329.7788939396</v>
      </c>
      <c r="AN46" s="51"/>
      <c r="AO46" s="4">
        <f>MATCH(MIN(Z46:AD46),Z46:AD46,0)+2</f>
        <v>5</v>
      </c>
      <c r="AP46" s="26">
        <f>INDEX($X$5:$AB$5,1,$AO46-2)</f>
        <v>24</v>
      </c>
      <c r="AQ46" s="19">
        <f>INDEX(N46:R46,1,$AO46-2)</f>
        <v>12.76</v>
      </c>
      <c r="AR46" s="75">
        <f>CharLngth($U$5,$L46*25.4,AQ46*25.4,AP46*25.4)</f>
        <v>13.713821411132812</v>
      </c>
      <c r="AS46" s="3">
        <f>AE46*$AO$5</f>
        <v>40802.575296020506</v>
      </c>
      <c r="AT46" s="75">
        <f>AR46*10/12</f>
        <v>11.428184509277344</v>
      </c>
      <c r="AU46" s="51"/>
      <c r="AX46"/>
    </row>
    <row r="47" spans="2:50" ht="12.75">
      <c r="B47" s="51"/>
      <c r="C47" s="54">
        <v>1</v>
      </c>
      <c r="D47" s="53">
        <v>110</v>
      </c>
      <c r="E47" s="56">
        <v>38072</v>
      </c>
      <c r="F47" s="57">
        <v>0.379166666666667</v>
      </c>
      <c r="G47" s="53" t="s">
        <v>14</v>
      </c>
      <c r="H47" s="53">
        <v>478</v>
      </c>
      <c r="I47" s="54" t="s">
        <v>24</v>
      </c>
      <c r="J47" s="54">
        <v>4</v>
      </c>
      <c r="K47" s="58">
        <v>25300.21441995377</v>
      </c>
      <c r="L47" s="59">
        <v>22.93</v>
      </c>
      <c r="M47" s="59">
        <v>21.47</v>
      </c>
      <c r="N47" s="59">
        <v>19.6</v>
      </c>
      <c r="O47" s="59">
        <v>16.29</v>
      </c>
      <c r="P47" s="59">
        <v>12.91</v>
      </c>
      <c r="Q47" s="59">
        <v>8.52</v>
      </c>
      <c r="R47" s="59">
        <v>5.55</v>
      </c>
      <c r="S47" s="51"/>
      <c r="T47" s="43">
        <f t="shared" si="15"/>
        <v>11469.059688720703</v>
      </c>
      <c r="U47" s="43">
        <f t="shared" si="15"/>
        <v>12390.841384277343</v>
      </c>
      <c r="V47" s="43">
        <f t="shared" si="15"/>
        <v>13266.774673461914</v>
      </c>
      <c r="W47" s="43">
        <f t="shared" si="15"/>
        <v>13270.922088012694</v>
      </c>
      <c r="X47" s="43">
        <f t="shared" si="15"/>
        <v>13005.792969360351</v>
      </c>
      <c r="Y47" s="44">
        <f>L47/2</f>
        <v>11.465</v>
      </c>
      <c r="Z47" s="44">
        <f t="shared" si="16"/>
        <v>8.135000000000002</v>
      </c>
      <c r="AA47" s="44">
        <f t="shared" si="16"/>
        <v>4.824999999999999</v>
      </c>
      <c r="AB47" s="44">
        <f t="shared" si="16"/>
        <v>1.4450000000000003</v>
      </c>
      <c r="AC47" s="44">
        <f t="shared" si="16"/>
        <v>2.9450000000000003</v>
      </c>
      <c r="AD47" s="44">
        <f t="shared" si="16"/>
        <v>5.915</v>
      </c>
      <c r="AE47" s="15">
        <f>IF(Z47=MIN(Z47:AD47),T47,IF(AA47=MIN(AA47:AD47),U47,IF(AB47=MIN(AA47:AD47),V47,IF(AC47=MIN(AA47:AD47),W47,IF(AD47=MIN(AA47:AD47),X47,0)))))</f>
        <v>13266.774673461914</v>
      </c>
      <c r="AF47" s="51"/>
      <c r="AG47" s="15"/>
      <c r="AH47" s="84">
        <v>8</v>
      </c>
      <c r="AI47" s="36">
        <f>1.5*(K47)/(3.141593*$U$5^2)*($U$5)/(L47)*1000</f>
        <v>87803.17798121068</v>
      </c>
      <c r="AJ47" s="34">
        <f>$AH47/$U$5/2</f>
        <v>0.6666666666666666</v>
      </c>
      <c r="AK47" s="32">
        <f>($X$5/12+5)*(1+2*((N47+P47)/L47)+Q47/L47)</f>
        <v>25.242913214129963</v>
      </c>
      <c r="AL47" s="32">
        <f t="shared" si="2"/>
        <v>4.511458777582174</v>
      </c>
      <c r="AM47" s="27">
        <f>((AL47)*AI47*(AJ47)^(1/AL47)/(AJ47^2.38))</f>
        <v>950369.357896776</v>
      </c>
      <c r="AN47" s="51"/>
      <c r="AO47" s="4">
        <f>MATCH(MIN(Z47:AD47),Z47:AD47,0)+2</f>
        <v>5</v>
      </c>
      <c r="AP47" s="26">
        <f>INDEX($X$5:$AB$5,1,$AO47-2)</f>
        <v>24</v>
      </c>
      <c r="AQ47" s="19">
        <f>INDEX(N47:R47,1,$AO47-2)</f>
        <v>12.91</v>
      </c>
      <c r="AR47" s="75">
        <f>CharLngth($U$5,$L47*25.4,AQ47*25.4,AP47*25.4)</f>
        <v>16.032657623291016</v>
      </c>
      <c r="AS47" s="3">
        <f>AE47*$AO$5</f>
        <v>39800.32402038574</v>
      </c>
      <c r="AT47" s="75">
        <f>AR47*10/12</f>
        <v>13.36054801940918</v>
      </c>
      <c r="AU47" s="51"/>
      <c r="AX47"/>
    </row>
    <row r="48" spans="2:50" ht="12.75">
      <c r="B48" s="51"/>
      <c r="C48" s="54"/>
      <c r="D48" s="53"/>
      <c r="E48" s="53"/>
      <c r="F48" s="53"/>
      <c r="G48" s="53"/>
      <c r="H48" s="53"/>
      <c r="I48" s="54"/>
      <c r="J48" s="54"/>
      <c r="K48" s="58"/>
      <c r="L48" s="59"/>
      <c r="M48" s="59"/>
      <c r="N48" s="59"/>
      <c r="O48" s="59"/>
      <c r="P48" s="59"/>
      <c r="Q48" s="59"/>
      <c r="R48" s="59"/>
      <c r="S48" s="51"/>
      <c r="T48" s="43"/>
      <c r="U48" s="43"/>
      <c r="V48" s="43"/>
      <c r="W48" s="43"/>
      <c r="X48" s="43"/>
      <c r="Y48" s="44"/>
      <c r="Z48" s="44"/>
      <c r="AA48" s="44"/>
      <c r="AB48" s="44"/>
      <c r="AC48" s="44"/>
      <c r="AD48" s="44"/>
      <c r="AE48" s="15"/>
      <c r="AF48" s="51"/>
      <c r="AG48" s="15"/>
      <c r="AH48" s="84"/>
      <c r="AI48" s="36"/>
      <c r="AJ48" s="34"/>
      <c r="AK48" s="32"/>
      <c r="AL48" s="32"/>
      <c r="AM48" s="27"/>
      <c r="AN48" s="51"/>
      <c r="AO48" s="26"/>
      <c r="AP48" s="26"/>
      <c r="AQ48" s="4"/>
      <c r="AR48" s="75"/>
      <c r="AS48" s="3"/>
      <c r="AT48" s="75"/>
      <c r="AU48" s="51"/>
      <c r="AX48"/>
    </row>
    <row r="49" spans="2:50" ht="12.75">
      <c r="B49" s="51"/>
      <c r="C49" s="54">
        <v>1</v>
      </c>
      <c r="D49" s="53">
        <v>110</v>
      </c>
      <c r="E49" s="56">
        <v>38072</v>
      </c>
      <c r="F49" s="57">
        <v>0.37916666666666665</v>
      </c>
      <c r="G49" s="53" t="s">
        <v>14</v>
      </c>
      <c r="H49" s="53">
        <v>575</v>
      </c>
      <c r="I49" s="54" t="s">
        <v>24</v>
      </c>
      <c r="J49" s="54">
        <v>1</v>
      </c>
      <c r="K49" s="58">
        <v>19870.168400177132</v>
      </c>
      <c r="L49" s="59">
        <v>8.29</v>
      </c>
      <c r="M49" s="59">
        <v>7.27</v>
      </c>
      <c r="N49" s="59">
        <v>6.98</v>
      </c>
      <c r="O49" s="59">
        <v>6.61</v>
      </c>
      <c r="P49" s="59">
        <v>6.22</v>
      </c>
      <c r="Q49" s="59">
        <v>5.37</v>
      </c>
      <c r="R49" s="59">
        <v>4.38</v>
      </c>
      <c r="S49" s="51"/>
      <c r="T49" s="43">
        <f aca="true" t="shared" si="17" ref="T49:X52">hogg($U$5*25.4,$K49/(145.04*3.141593*$U$5^2),$L49*25.4,N49*25.4,X$5*25.4,$AC$4)*145.04</f>
        <v>26371.80017944336</v>
      </c>
      <c r="U49" s="43">
        <f t="shared" si="17"/>
        <v>29385.773251953124</v>
      </c>
      <c r="V49" s="43">
        <f t="shared" si="17"/>
        <v>25738.87683349609</v>
      </c>
      <c r="W49" s="43">
        <f t="shared" si="17"/>
        <v>22598.65991455078</v>
      </c>
      <c r="X49" s="43">
        <f t="shared" si="17"/>
        <v>22255.30312133789</v>
      </c>
      <c r="Y49" s="44">
        <f>L49/2</f>
        <v>4.145</v>
      </c>
      <c r="Z49" s="44">
        <f aca="true" t="shared" si="18" ref="Z49:AD52">ABS(N49-$Y49)</f>
        <v>2.835000000000001</v>
      </c>
      <c r="AA49" s="44">
        <f t="shared" si="18"/>
        <v>2.4650000000000007</v>
      </c>
      <c r="AB49" s="44">
        <f t="shared" si="18"/>
        <v>2.075</v>
      </c>
      <c r="AC49" s="44">
        <f t="shared" si="18"/>
        <v>1.2250000000000005</v>
      </c>
      <c r="AD49" s="44">
        <f t="shared" si="18"/>
        <v>0.23500000000000032</v>
      </c>
      <c r="AE49" s="15">
        <f>IF(Z49=MIN(Z49:AD49),T49,IF(AA49=MIN(AA49:AD49),U49,IF(AB49=MIN(AA49:AD49),V49,IF(AC49=MIN(AA49:AD49),W49,IF(AD49=MIN(AA49:AD49),X49,0)))))</f>
        <v>22255.30312133789</v>
      </c>
      <c r="AF49" s="51"/>
      <c r="AG49" s="15"/>
      <c r="AH49" s="84">
        <v>11.7</v>
      </c>
      <c r="AI49" s="36">
        <f>1.5*(K49)/(3.141593*$U$5^2)*($U$5)/(L49)*1000</f>
        <v>190737.94766273495</v>
      </c>
      <c r="AJ49" s="34">
        <f>$AH49/$U$5/2</f>
        <v>0.975</v>
      </c>
      <c r="AK49" s="32">
        <f>($X$5/12+5)*(1+2*((N49+P49)/L49)+Q49/L49)</f>
        <v>28.993968636911944</v>
      </c>
      <c r="AL49" s="32">
        <f>((2.262)/(3.262-(AK49)/11.037))^1.79</f>
        <v>9.71742584529959</v>
      </c>
      <c r="AM49" s="27">
        <f>((AL49)*AI49*(AJ49)^(1/AL49)/(AJ49^2.38))</f>
        <v>1963477.1118709336</v>
      </c>
      <c r="AN49" s="51"/>
      <c r="AO49" s="4">
        <f>MATCH(MIN(Z49:AD49),Z49:AD49,0)+2</f>
        <v>7</v>
      </c>
      <c r="AP49" s="26">
        <f>INDEX($X$5:$AB$5,1,$AO49-2)</f>
        <v>48</v>
      </c>
      <c r="AQ49" s="19">
        <f>INDEX(N49:R49,1,$AO49-2)</f>
        <v>4.38</v>
      </c>
      <c r="AR49" s="75">
        <f>CharLngth($U$5,$L49*25.4,AQ49*25.4,AP49*25.4)</f>
        <v>29.69849395751953</v>
      </c>
      <c r="AS49" s="3">
        <f>AE49*$AO$5</f>
        <v>66765.90936401367</v>
      </c>
      <c r="AT49" s="75">
        <f>AR49*10/12</f>
        <v>24.74874496459961</v>
      </c>
      <c r="AU49" s="51"/>
      <c r="AX49"/>
    </row>
    <row r="50" spans="2:50" ht="12.75">
      <c r="B50" s="51"/>
      <c r="C50" s="54">
        <v>1</v>
      </c>
      <c r="D50" s="53">
        <v>110</v>
      </c>
      <c r="E50" s="56">
        <v>38072</v>
      </c>
      <c r="F50" s="57">
        <v>0.37916666666666665</v>
      </c>
      <c r="G50" s="53" t="s">
        <v>14</v>
      </c>
      <c r="H50" s="53">
        <v>575</v>
      </c>
      <c r="I50" s="54" t="s">
        <v>24</v>
      </c>
      <c r="J50" s="54">
        <v>2</v>
      </c>
      <c r="K50" s="58">
        <v>22240.18848615699</v>
      </c>
      <c r="L50" s="59">
        <v>9.17</v>
      </c>
      <c r="M50" s="59">
        <v>8.11</v>
      </c>
      <c r="N50" s="59">
        <v>7.79</v>
      </c>
      <c r="O50" s="59">
        <v>7.37</v>
      </c>
      <c r="P50" s="59">
        <v>6.91</v>
      </c>
      <c r="Q50" s="59">
        <v>5.94</v>
      </c>
      <c r="R50" s="59">
        <v>4.86</v>
      </c>
      <c r="S50" s="51"/>
      <c r="T50" s="43">
        <f t="shared" si="17"/>
        <v>25818.751080322265</v>
      </c>
      <c r="U50" s="43">
        <f t="shared" si="17"/>
        <v>29128.07362670898</v>
      </c>
      <c r="V50" s="43">
        <f t="shared" si="17"/>
        <v>25809.347470703124</v>
      </c>
      <c r="W50" s="43">
        <f t="shared" si="17"/>
        <v>22866.971520996092</v>
      </c>
      <c r="X50" s="43">
        <f t="shared" si="17"/>
        <v>22441.558330078125</v>
      </c>
      <c r="Y50" s="44">
        <f>L50/2</f>
        <v>4.585</v>
      </c>
      <c r="Z50" s="44">
        <f t="shared" si="18"/>
        <v>3.205</v>
      </c>
      <c r="AA50" s="44">
        <f t="shared" si="18"/>
        <v>2.785</v>
      </c>
      <c r="AB50" s="44">
        <f t="shared" si="18"/>
        <v>2.325</v>
      </c>
      <c r="AC50" s="44">
        <f t="shared" si="18"/>
        <v>1.3550000000000004</v>
      </c>
      <c r="AD50" s="44">
        <f t="shared" si="18"/>
        <v>0.27500000000000036</v>
      </c>
      <c r="AE50" s="15">
        <f>IF(Z50=MIN(Z50:AD50),T50,IF(AA50=MIN(AA50:AD50),U50,IF(AB50=MIN(AA50:AD50),V50,IF(AC50=MIN(AA50:AD50),W50,IF(AD50=MIN(AA50:AD50),X50,0)))))</f>
        <v>22441.558330078125</v>
      </c>
      <c r="AF50" s="51"/>
      <c r="AG50" s="15"/>
      <c r="AH50" s="84">
        <v>11.7</v>
      </c>
      <c r="AI50" s="36">
        <f>1.5*(K50)/(3.141593*$U$5^2)*($U$5)/(L50)*1000</f>
        <v>193000.84746819083</v>
      </c>
      <c r="AJ50" s="34">
        <f>$AH50/$U$5/2</f>
        <v>0.975</v>
      </c>
      <c r="AK50" s="32">
        <f>($X$5/12+5)*(1+2*((N50+P50)/L50)+Q50/L50)</f>
        <v>29.123227917121042</v>
      </c>
      <c r="AL50" s="32">
        <f t="shared" si="2"/>
        <v>10.046670238279603</v>
      </c>
      <c r="AM50" s="27">
        <f>((AL50)*AI50*(AJ50)^(1/AL50)/(AJ50^2.38))</f>
        <v>2054262.5439871724</v>
      </c>
      <c r="AN50" s="51"/>
      <c r="AO50" s="4">
        <f>MATCH(MIN(Z50:AD50),Z50:AD50,0)+2</f>
        <v>7</v>
      </c>
      <c r="AP50" s="26">
        <f>INDEX($X$5:$AB$5,1,$AO50-2)</f>
        <v>48</v>
      </c>
      <c r="AQ50" s="19">
        <f>INDEX(N50:R50,1,$AO50-2)</f>
        <v>4.86</v>
      </c>
      <c r="AR50" s="75">
        <f>CharLngth($U$5,$L50*25.4,AQ50*25.4,AP50*25.4)</f>
        <v>29.805940628051758</v>
      </c>
      <c r="AS50" s="3">
        <f>AE50*$AO$5</f>
        <v>67324.67499023437</v>
      </c>
      <c r="AT50" s="75">
        <f>AR50*10/12</f>
        <v>24.838283856709797</v>
      </c>
      <c r="AU50" s="51"/>
      <c r="AX50"/>
    </row>
    <row r="51" spans="2:50" ht="12.75">
      <c r="B51" s="51"/>
      <c r="C51" s="54">
        <v>1</v>
      </c>
      <c r="D51" s="53">
        <v>110</v>
      </c>
      <c r="E51" s="56">
        <v>38072</v>
      </c>
      <c r="F51" s="57">
        <v>0.379166666666667</v>
      </c>
      <c r="G51" s="53" t="s">
        <v>14</v>
      </c>
      <c r="H51" s="53">
        <v>575</v>
      </c>
      <c r="I51" s="54" t="s">
        <v>24</v>
      </c>
      <c r="J51" s="54">
        <v>3</v>
      </c>
      <c r="K51" s="58">
        <v>25820.218827004202</v>
      </c>
      <c r="L51" s="59">
        <v>10.49</v>
      </c>
      <c r="M51" s="59">
        <v>9.35</v>
      </c>
      <c r="N51" s="59">
        <v>9.02</v>
      </c>
      <c r="O51" s="59">
        <v>8.49</v>
      </c>
      <c r="P51" s="59">
        <v>7.95</v>
      </c>
      <c r="Q51" s="59">
        <v>6.87</v>
      </c>
      <c r="R51" s="59">
        <v>5.58</v>
      </c>
      <c r="S51" s="51"/>
      <c r="T51" s="43">
        <f t="shared" si="17"/>
        <v>24985.527972412106</v>
      </c>
      <c r="U51" s="43">
        <f t="shared" si="17"/>
        <v>29013.944479980466</v>
      </c>
      <c r="V51" s="43">
        <f t="shared" si="17"/>
        <v>25875.699464111327</v>
      </c>
      <c r="W51" s="43">
        <f t="shared" si="17"/>
        <v>22827.183784179688</v>
      </c>
      <c r="X51" s="43">
        <f t="shared" si="17"/>
        <v>22682.250014648434</v>
      </c>
      <c r="Y51" s="44">
        <f>L51/2</f>
        <v>5.245</v>
      </c>
      <c r="Z51" s="44">
        <f t="shared" si="18"/>
        <v>3.7749999999999995</v>
      </c>
      <c r="AA51" s="44">
        <f t="shared" si="18"/>
        <v>3.245</v>
      </c>
      <c r="AB51" s="44">
        <f t="shared" si="18"/>
        <v>2.705</v>
      </c>
      <c r="AC51" s="44">
        <f t="shared" si="18"/>
        <v>1.625</v>
      </c>
      <c r="AD51" s="44">
        <f t="shared" si="18"/>
        <v>0.33499999999999996</v>
      </c>
      <c r="AE51" s="15">
        <f>IF(Z51=MIN(Z51:AD51),T51,IF(AA51=MIN(AA51:AD51),U51,IF(AB51=MIN(AA51:AD51),V51,IF(AC51=MIN(AA51:AD51),W51,IF(AD51=MIN(AA51:AD51),X51,0)))))</f>
        <v>22682.250014648434</v>
      </c>
      <c r="AF51" s="51"/>
      <c r="AG51" s="15"/>
      <c r="AH51" s="84">
        <v>11.7</v>
      </c>
      <c r="AI51" s="36">
        <f>1.5*(K51)/(3.141593*$U$5^2)*($U$5)/(L51)*1000</f>
        <v>195872.97449495867</v>
      </c>
      <c r="AJ51" s="34">
        <f>$AH51/$U$5/2</f>
        <v>0.975</v>
      </c>
      <c r="AK51" s="32">
        <f>($X$5/12+5)*(1+2*((N51+P51)/L51)+Q51/L51)</f>
        <v>29.34223069590086</v>
      </c>
      <c r="AL51" s="32">
        <f t="shared" si="2"/>
        <v>10.645649758824405</v>
      </c>
      <c r="AM51" s="27">
        <f>((AL51)*AI51*(AJ51)^(1/AL51)/(AJ51^2.38))</f>
        <v>2209443.2678354057</v>
      </c>
      <c r="AN51" s="51"/>
      <c r="AO51" s="4">
        <f>MATCH(MIN(Z51:AD51),Z51:AD51,0)+2</f>
        <v>7</v>
      </c>
      <c r="AP51" s="26">
        <f>INDEX($X$5:$AB$5,1,$AO51-2)</f>
        <v>48</v>
      </c>
      <c r="AQ51" s="19">
        <f>INDEX(N51:R51,1,$AO51-2)</f>
        <v>5.58</v>
      </c>
      <c r="AR51" s="75">
        <f>CharLngth($U$5,$L51*25.4,AQ51*25.4,AP51*25.4)</f>
        <v>29.933856964111328</v>
      </c>
      <c r="AS51" s="3">
        <f>AE51*$AO$5</f>
        <v>68046.7500439453</v>
      </c>
      <c r="AT51" s="75">
        <f>AR51*10/12</f>
        <v>24.944880803426106</v>
      </c>
      <c r="AU51" s="51"/>
      <c r="AX51"/>
    </row>
    <row r="52" spans="2:50" ht="12.75">
      <c r="B52" s="51"/>
      <c r="C52" s="54">
        <v>1</v>
      </c>
      <c r="D52" s="53">
        <v>110</v>
      </c>
      <c r="E52" s="56">
        <v>38072</v>
      </c>
      <c r="F52" s="57">
        <v>0.379166666666667</v>
      </c>
      <c r="G52" s="53" t="s">
        <v>14</v>
      </c>
      <c r="H52" s="53">
        <v>575</v>
      </c>
      <c r="I52" s="54" t="s">
        <v>24</v>
      </c>
      <c r="J52" s="54">
        <v>4</v>
      </c>
      <c r="K52" s="58">
        <v>25940.21984401584</v>
      </c>
      <c r="L52" s="59">
        <v>10.57</v>
      </c>
      <c r="M52" s="59">
        <v>9.42</v>
      </c>
      <c r="N52" s="59">
        <v>9.08</v>
      </c>
      <c r="O52" s="59">
        <v>8.59</v>
      </c>
      <c r="P52" s="59">
        <v>8.04</v>
      </c>
      <c r="Q52" s="59">
        <v>6.86</v>
      </c>
      <c r="R52" s="59">
        <v>5.61</v>
      </c>
      <c r="S52" s="51"/>
      <c r="T52" s="43">
        <f t="shared" si="17"/>
        <v>25009.551550292967</v>
      </c>
      <c r="U52" s="43">
        <f t="shared" si="17"/>
        <v>28603.75765625</v>
      </c>
      <c r="V52" s="43">
        <f t="shared" si="17"/>
        <v>25595.37053588867</v>
      </c>
      <c r="W52" s="43">
        <f t="shared" si="17"/>
        <v>23072.60936401367</v>
      </c>
      <c r="X52" s="43">
        <f t="shared" si="17"/>
        <v>22671.9191015625</v>
      </c>
      <c r="Y52" s="44">
        <f>L52/2</f>
        <v>5.285</v>
      </c>
      <c r="Z52" s="44">
        <f t="shared" si="18"/>
        <v>3.795</v>
      </c>
      <c r="AA52" s="44">
        <f t="shared" si="18"/>
        <v>3.3049999999999997</v>
      </c>
      <c r="AB52" s="44">
        <f t="shared" si="18"/>
        <v>2.754999999999999</v>
      </c>
      <c r="AC52" s="44">
        <f t="shared" si="18"/>
        <v>1.5750000000000002</v>
      </c>
      <c r="AD52" s="44">
        <f t="shared" si="18"/>
        <v>0.3250000000000002</v>
      </c>
      <c r="AE52" s="15">
        <f>IF(Z52=MIN(Z52:AD52),T52,IF(AA52=MIN(AA52:AD52),U52,IF(AB52=MIN(AA52:AD52),V52,IF(AC52=MIN(AA52:AD52),W52,IF(AD52=MIN(AA52:AD52),X52,0)))))</f>
        <v>22671.9191015625</v>
      </c>
      <c r="AF52" s="51"/>
      <c r="AG52" s="15"/>
      <c r="AH52" s="84">
        <v>11.7</v>
      </c>
      <c r="AI52" s="36">
        <f>1.5*(K52)/(3.141593*$U$5^2)*($U$5)/(L52)*1000</f>
        <v>195293.9336722682</v>
      </c>
      <c r="AJ52" s="34">
        <f>$AH52/$U$5/2</f>
        <v>0.975</v>
      </c>
      <c r="AK52" s="32">
        <f>($X$5/12+5)*(1+2*((N52+P52)/L52)+Q52/L52)</f>
        <v>29.33017975402081</v>
      </c>
      <c r="AL52" s="32">
        <f t="shared" si="2"/>
        <v>10.611258607524512</v>
      </c>
      <c r="AM52" s="27">
        <f>((AL52)*AI52*(AJ52)^(1/AL52)/(AJ52^2.38))</f>
        <v>2195778.1891996665</v>
      </c>
      <c r="AN52" s="51"/>
      <c r="AO52" s="4">
        <f>MATCH(MIN(Z52:AD52),Z52:AD52,0)+2</f>
        <v>7</v>
      </c>
      <c r="AP52" s="26">
        <f>INDEX($X$5:$AB$5,1,$AO52-2)</f>
        <v>48</v>
      </c>
      <c r="AQ52" s="19">
        <f>INDEX(N52:R52,1,$AO52-2)</f>
        <v>5.61</v>
      </c>
      <c r="AR52" s="75">
        <f>CharLngth($U$5,$L52*25.4,AQ52*25.4,AP52*25.4)</f>
        <v>29.855710983276367</v>
      </c>
      <c r="AS52" s="3">
        <f>AE52*$AO$5</f>
        <v>68015.7573046875</v>
      </c>
      <c r="AT52" s="75">
        <f>AR52*10/12</f>
        <v>24.879759152730305</v>
      </c>
      <c r="AU52" s="51"/>
      <c r="AX52"/>
    </row>
    <row r="53" spans="2:50" ht="12.75">
      <c r="B53" s="51"/>
      <c r="C53" s="54"/>
      <c r="D53" s="53"/>
      <c r="E53" s="53"/>
      <c r="F53" s="57"/>
      <c r="G53" s="53"/>
      <c r="H53" s="53"/>
      <c r="I53" s="54"/>
      <c r="J53" s="54"/>
      <c r="K53" s="58"/>
      <c r="L53" s="59"/>
      <c r="M53" s="59"/>
      <c r="N53" s="59"/>
      <c r="O53" s="59"/>
      <c r="P53" s="59"/>
      <c r="Q53" s="59"/>
      <c r="R53" s="59"/>
      <c r="S53" s="51"/>
      <c r="T53" s="43"/>
      <c r="U53" s="43"/>
      <c r="V53" s="43"/>
      <c r="W53" s="43"/>
      <c r="X53" s="43"/>
      <c r="Y53" s="44"/>
      <c r="Z53" s="44"/>
      <c r="AA53" s="44"/>
      <c r="AB53" s="44"/>
      <c r="AC53" s="44"/>
      <c r="AD53" s="44"/>
      <c r="AE53" s="15"/>
      <c r="AF53" s="51"/>
      <c r="AG53" s="15"/>
      <c r="AH53" s="84"/>
      <c r="AI53" s="36"/>
      <c r="AJ53" s="34"/>
      <c r="AK53" s="32"/>
      <c r="AL53" s="32"/>
      <c r="AM53" s="27"/>
      <c r="AN53" s="51"/>
      <c r="AO53" s="26"/>
      <c r="AP53" s="26"/>
      <c r="AQ53" s="19"/>
      <c r="AR53" s="75"/>
      <c r="AS53" s="3"/>
      <c r="AT53" s="75"/>
      <c r="AU53" s="51"/>
      <c r="AX53"/>
    </row>
    <row r="54" spans="2:50" ht="12.75">
      <c r="B54" s="51"/>
      <c r="C54" s="54">
        <v>1</v>
      </c>
      <c r="D54" s="53">
        <v>110</v>
      </c>
      <c r="E54" s="56">
        <v>38072</v>
      </c>
      <c r="F54" s="57">
        <v>0.37916666666666665</v>
      </c>
      <c r="G54" s="53" t="s">
        <v>14</v>
      </c>
      <c r="H54" s="53">
        <v>683</v>
      </c>
      <c r="I54" s="54" t="s">
        <v>24</v>
      </c>
      <c r="J54" s="54">
        <v>1</v>
      </c>
      <c r="K54" s="58">
        <v>20780.176112515393</v>
      </c>
      <c r="L54" s="59">
        <v>6.81</v>
      </c>
      <c r="M54" s="59">
        <v>5.68</v>
      </c>
      <c r="N54" s="59">
        <v>5.38</v>
      </c>
      <c r="O54" s="59">
        <v>4.91</v>
      </c>
      <c r="P54" s="59">
        <v>4.5</v>
      </c>
      <c r="Q54" s="59">
        <v>3.71</v>
      </c>
      <c r="R54" s="59">
        <v>2.98</v>
      </c>
      <c r="S54" s="51"/>
      <c r="T54" s="43">
        <f aca="true" t="shared" si="19" ref="T54:X57">hogg($U$5*25.4,$K54/(145.04*3.141593*$U$5^2),$L54*25.4,N54*25.4,X$5*25.4,$AC$4)*145.04</f>
        <v>41009.82098144531</v>
      </c>
      <c r="U54" s="43">
        <f t="shared" si="19"/>
        <v>33263.678890380856</v>
      </c>
      <c r="V54" s="43">
        <f t="shared" si="19"/>
        <v>28974.174448242185</v>
      </c>
      <c r="W54" s="43">
        <f t="shared" si="19"/>
        <v>35994.69604370117</v>
      </c>
      <c r="X54" s="43">
        <f t="shared" si="19"/>
        <v>34275.267381591795</v>
      </c>
      <c r="Y54" s="44">
        <f>L54/2</f>
        <v>3.405</v>
      </c>
      <c r="Z54" s="44">
        <f aca="true" t="shared" si="20" ref="Z54:AD57">ABS(N54-$Y54)</f>
        <v>1.975</v>
      </c>
      <c r="AA54" s="44">
        <f t="shared" si="20"/>
        <v>1.5050000000000003</v>
      </c>
      <c r="AB54" s="44">
        <f t="shared" si="20"/>
        <v>1.0950000000000002</v>
      </c>
      <c r="AC54" s="44">
        <f t="shared" si="20"/>
        <v>0.30500000000000016</v>
      </c>
      <c r="AD54" s="44">
        <f t="shared" si="20"/>
        <v>0.4249999999999998</v>
      </c>
      <c r="AE54" s="15">
        <f>IF(Z54=MIN(Z54:AD54),T54,IF(AA54=MIN(AA54:AD54),U54,IF(AB54=MIN(AA54:AD54),V54,IF(AC54=MIN(AA54:AD54),W54,IF(AD54=MIN(AA54:AD54),X54,0)))))</f>
        <v>35994.69604370117</v>
      </c>
      <c r="AF54" s="51"/>
      <c r="AG54" s="15"/>
      <c r="AH54" s="84">
        <v>11.7</v>
      </c>
      <c r="AI54" s="36">
        <f>1.5*(K54)/(3.141593*$U$5^2)*($U$5)/(L54)*1000</f>
        <v>242824.33053953658</v>
      </c>
      <c r="AJ54" s="34">
        <f>$AH54/$U$5/2</f>
        <v>0.975</v>
      </c>
      <c r="AK54" s="32">
        <f>($X$5/12+5)*(1+2*((N54+P54)/L54)+Q54/L54)</f>
        <v>26.6784140969163</v>
      </c>
      <c r="AL54" s="32">
        <f>((2.262)/(3.262-(AK54)/11.037))^1.79</f>
        <v>5.829532536945629</v>
      </c>
      <c r="AM54" s="27">
        <f>((AL54)*AI54*(AJ54)^(1/AL54)/(AJ54^2.38))</f>
        <v>1496955.1659526622</v>
      </c>
      <c r="AN54" s="51"/>
      <c r="AO54" s="4">
        <f>MATCH(MIN(Z54:AD54),Z54:AD54,0)+2</f>
        <v>6</v>
      </c>
      <c r="AP54" s="26">
        <f>INDEX($X$5:$AB$5,1,$AO54-2)</f>
        <v>36</v>
      </c>
      <c r="AQ54" s="19">
        <f>INDEX(N54:R54,1,$AO54-2)</f>
        <v>3.71</v>
      </c>
      <c r="AR54" s="75">
        <f>CharLngth($U$5,$L54*25.4,AQ54*25.4,AP54*25.4)</f>
        <v>23.095815658569336</v>
      </c>
      <c r="AS54" s="3">
        <f>AE54*$AO$5</f>
        <v>107984.08813110352</v>
      </c>
      <c r="AT54" s="75">
        <f>AR54*10/12</f>
        <v>19.24651304880778</v>
      </c>
      <c r="AU54" s="51"/>
      <c r="AX54"/>
    </row>
    <row r="55" spans="2:50" ht="12.75">
      <c r="B55" s="51"/>
      <c r="C55" s="54">
        <v>1</v>
      </c>
      <c r="D55" s="53">
        <v>110</v>
      </c>
      <c r="E55" s="56">
        <v>38072</v>
      </c>
      <c r="F55" s="57">
        <v>0.37916666666666665</v>
      </c>
      <c r="G55" s="53" t="s">
        <v>14</v>
      </c>
      <c r="H55" s="53">
        <v>683</v>
      </c>
      <c r="I55" s="54" t="s">
        <v>24</v>
      </c>
      <c r="J55" s="54">
        <v>2</v>
      </c>
      <c r="K55" s="58">
        <v>22580.191367689964</v>
      </c>
      <c r="L55" s="59">
        <v>7.43</v>
      </c>
      <c r="M55" s="59">
        <v>6.18</v>
      </c>
      <c r="N55" s="59">
        <v>5.84</v>
      </c>
      <c r="O55" s="59">
        <v>5.32</v>
      </c>
      <c r="P55" s="59">
        <v>4.85</v>
      </c>
      <c r="Q55" s="59">
        <v>4</v>
      </c>
      <c r="R55" s="59">
        <v>3.24</v>
      </c>
      <c r="S55" s="51"/>
      <c r="T55" s="43">
        <f t="shared" si="19"/>
        <v>41415.183171386714</v>
      </c>
      <c r="U55" s="43">
        <f t="shared" si="19"/>
        <v>33598.813887939454</v>
      </c>
      <c r="V55" s="43">
        <f t="shared" si="19"/>
        <v>29447.209873046875</v>
      </c>
      <c r="W55" s="43">
        <f t="shared" si="19"/>
        <v>36332.82541259765</v>
      </c>
      <c r="X55" s="43">
        <f t="shared" si="19"/>
        <v>34246.2819555664</v>
      </c>
      <c r="Y55" s="44">
        <f>L55/2</f>
        <v>3.715</v>
      </c>
      <c r="Z55" s="44">
        <f t="shared" si="20"/>
        <v>2.125</v>
      </c>
      <c r="AA55" s="44">
        <f t="shared" si="20"/>
        <v>1.6050000000000004</v>
      </c>
      <c r="AB55" s="44">
        <f t="shared" si="20"/>
        <v>1.1349999999999998</v>
      </c>
      <c r="AC55" s="44">
        <f t="shared" si="20"/>
        <v>0.28500000000000014</v>
      </c>
      <c r="AD55" s="44">
        <f t="shared" si="20"/>
        <v>0.47499999999999964</v>
      </c>
      <c r="AE55" s="15">
        <f>IF(Z55=MIN(Z55:AD55),T55,IF(AA55=MIN(AA55:AD55),U55,IF(AB55=MIN(AA55:AD55),V55,IF(AC55=MIN(AA55:AD55),W55,IF(AD55=MIN(AA55:AD55),X55,0)))))</f>
        <v>36332.82541259765</v>
      </c>
      <c r="AF55" s="51"/>
      <c r="AG55" s="15"/>
      <c r="AH55" s="84">
        <v>11.7</v>
      </c>
      <c r="AI55" s="36">
        <f>1.5*(K55)/(3.141593*$U$5^2)*($U$5)/(L55)*1000</f>
        <v>241840.42233252045</v>
      </c>
      <c r="AJ55" s="34">
        <f>$AH55/$U$5/2</f>
        <v>0.975</v>
      </c>
      <c r="AK55" s="32">
        <f>($X$5/12+5)*(1+2*((N55+P55)/L55)+Q55/L55)</f>
        <v>26.495289367429343</v>
      </c>
      <c r="AL55" s="32">
        <f t="shared" si="2"/>
        <v>5.6300750099698895</v>
      </c>
      <c r="AM55" s="27">
        <f>((AL55)*AI55*(AJ55)^(1/AL55)/(AJ55^2.38))</f>
        <v>1439657.2719982988</v>
      </c>
      <c r="AN55" s="51"/>
      <c r="AO55" s="4">
        <f>MATCH(MIN(Z55:AD55),Z55:AD55,0)+2</f>
        <v>6</v>
      </c>
      <c r="AP55" s="26">
        <f>INDEX($X$5:$AB$5,1,$AO55-2)</f>
        <v>36</v>
      </c>
      <c r="AQ55" s="19">
        <f>INDEX(N55:R55,1,$AO55-2)</f>
        <v>4</v>
      </c>
      <c r="AR55" s="75">
        <f>CharLngth($U$5,$L55*25.4,AQ55*25.4,AP55*25.4)</f>
        <v>22.770339965820312</v>
      </c>
      <c r="AS55" s="3">
        <f>AE55*$AO$5</f>
        <v>108998.47623779296</v>
      </c>
      <c r="AT55" s="75">
        <f>AR55*10/12</f>
        <v>18.97528330485026</v>
      </c>
      <c r="AU55" s="51"/>
      <c r="AX55"/>
    </row>
    <row r="56" spans="2:50" ht="12.75">
      <c r="B56" s="51"/>
      <c r="C56" s="54">
        <v>1</v>
      </c>
      <c r="D56" s="53">
        <v>110</v>
      </c>
      <c r="E56" s="56">
        <v>38072</v>
      </c>
      <c r="F56" s="57">
        <v>0.379166666666667</v>
      </c>
      <c r="G56" s="53" t="s">
        <v>14</v>
      </c>
      <c r="H56" s="53">
        <v>683</v>
      </c>
      <c r="I56" s="54" t="s">
        <v>24</v>
      </c>
      <c r="J56" s="54">
        <v>3</v>
      </c>
      <c r="K56" s="58">
        <v>26560.22509857597</v>
      </c>
      <c r="L56" s="59">
        <v>8.57</v>
      </c>
      <c r="M56" s="59">
        <v>7.14</v>
      </c>
      <c r="N56" s="59">
        <v>6.74</v>
      </c>
      <c r="O56" s="59">
        <v>6.14</v>
      </c>
      <c r="P56" s="59">
        <v>5.59</v>
      </c>
      <c r="Q56" s="59">
        <v>4.65</v>
      </c>
      <c r="R56" s="59">
        <v>3.73</v>
      </c>
      <c r="S56" s="51"/>
      <c r="T56" s="43">
        <f t="shared" si="19"/>
        <v>42167.80391113281</v>
      </c>
      <c r="U56" s="43">
        <f t="shared" si="19"/>
        <v>34221.78697998047</v>
      </c>
      <c r="V56" s="43">
        <f t="shared" si="19"/>
        <v>30066.52022705078</v>
      </c>
      <c r="W56" s="43">
        <f t="shared" si="19"/>
        <v>36726.47348022461</v>
      </c>
      <c r="X56" s="43">
        <f t="shared" si="19"/>
        <v>34985.497738037106</v>
      </c>
      <c r="Y56" s="44">
        <f>L56/2</f>
        <v>4.285</v>
      </c>
      <c r="Z56" s="44">
        <f t="shared" si="20"/>
        <v>2.455</v>
      </c>
      <c r="AA56" s="44">
        <f t="shared" si="20"/>
        <v>1.8549999999999995</v>
      </c>
      <c r="AB56" s="44">
        <f t="shared" si="20"/>
        <v>1.3049999999999997</v>
      </c>
      <c r="AC56" s="44">
        <f t="shared" si="20"/>
        <v>0.3650000000000002</v>
      </c>
      <c r="AD56" s="44">
        <f t="shared" si="20"/>
        <v>0.5550000000000002</v>
      </c>
      <c r="AE56" s="15">
        <f>IF(Z56=MIN(Z56:AD56),T56,IF(AA56=MIN(AA56:AD56),U56,IF(AB56=MIN(AA56:AD56),V56,IF(AC56=MIN(AA56:AD56),W56,IF(AD56=MIN(AA56:AD56),X56,0)))))</f>
        <v>36726.47348022461</v>
      </c>
      <c r="AF56" s="51"/>
      <c r="AG56" s="15"/>
      <c r="AH56" s="84">
        <v>11.7</v>
      </c>
      <c r="AI56" s="36">
        <f>1.5*(K56)/(3.141593*$U$5^2)*($U$5)/(L56)*1000</f>
        <v>246627.22566845146</v>
      </c>
      <c r="AJ56" s="34">
        <f>$AH56/$U$5/2</f>
        <v>0.975</v>
      </c>
      <c r="AK56" s="32">
        <f>($X$5/12+5)*(1+2*((N56+P56)/L56)+Q56/L56)</f>
        <v>26.520420070011667</v>
      </c>
      <c r="AL56" s="32">
        <f t="shared" si="2"/>
        <v>5.656812071114296</v>
      </c>
      <c r="AM56" s="27">
        <f>((AL56)*AI56*(AJ56)^(1/AL56)/(AJ56^2.38))</f>
        <v>1475156.3088020207</v>
      </c>
      <c r="AN56" s="51"/>
      <c r="AO56" s="4">
        <f>MATCH(MIN(Z56:AD56),Z56:AD56,0)+2</f>
        <v>6</v>
      </c>
      <c r="AP56" s="26">
        <f>INDEX($X$5:$AB$5,1,$AO56-2)</f>
        <v>36</v>
      </c>
      <c r="AQ56" s="19">
        <f>INDEX(N56:R56,1,$AO56-2)</f>
        <v>4.65</v>
      </c>
      <c r="AR56" s="75">
        <f>CharLngth($U$5,$L56*25.4,AQ56*25.4,AP56*25.4)</f>
        <v>22.984010696411133</v>
      </c>
      <c r="AS56" s="3">
        <f>AE56*$AO$5</f>
        <v>110179.42044067383</v>
      </c>
      <c r="AT56" s="75">
        <f>AR56*10/12</f>
        <v>19.153342247009277</v>
      </c>
      <c r="AU56" s="51"/>
      <c r="AX56"/>
    </row>
    <row r="57" spans="2:50" ht="12.75">
      <c r="B57" s="51"/>
      <c r="C57" s="54">
        <v>1</v>
      </c>
      <c r="D57" s="53">
        <v>110</v>
      </c>
      <c r="E57" s="56">
        <v>38072</v>
      </c>
      <c r="F57" s="57">
        <v>0.379166666666667</v>
      </c>
      <c r="G57" s="53" t="s">
        <v>14</v>
      </c>
      <c r="H57" s="53">
        <v>683</v>
      </c>
      <c r="I57" s="54" t="s">
        <v>24</v>
      </c>
      <c r="J57" s="54">
        <v>4</v>
      </c>
      <c r="K57" s="58">
        <v>27050.2292513735</v>
      </c>
      <c r="L57" s="59">
        <v>8.6</v>
      </c>
      <c r="M57" s="59">
        <v>7.28</v>
      </c>
      <c r="N57" s="59">
        <v>6.86</v>
      </c>
      <c r="O57" s="59">
        <v>6.27</v>
      </c>
      <c r="P57" s="59">
        <v>5.72</v>
      </c>
      <c r="Q57" s="59">
        <v>4.73</v>
      </c>
      <c r="R57" s="59">
        <v>3.79</v>
      </c>
      <c r="S57" s="51"/>
      <c r="T57" s="43">
        <f t="shared" si="19"/>
        <v>41144.46810058594</v>
      </c>
      <c r="U57" s="43">
        <f t="shared" si="19"/>
        <v>33503.94786621093</v>
      </c>
      <c r="V57" s="43">
        <f t="shared" si="19"/>
        <v>29539.913662109375</v>
      </c>
      <c r="W57" s="43">
        <f t="shared" si="19"/>
        <v>36700.59086914062</v>
      </c>
      <c r="X57" s="43">
        <f t="shared" si="19"/>
        <v>35099.79950927734</v>
      </c>
      <c r="Y57" s="44">
        <f>L57/2</f>
        <v>4.3</v>
      </c>
      <c r="Z57" s="44">
        <f t="shared" si="20"/>
        <v>2.5600000000000005</v>
      </c>
      <c r="AA57" s="44">
        <f t="shared" si="20"/>
        <v>1.9699999999999998</v>
      </c>
      <c r="AB57" s="44">
        <f t="shared" si="20"/>
        <v>1.42</v>
      </c>
      <c r="AC57" s="44">
        <f t="shared" si="20"/>
        <v>0.4300000000000006</v>
      </c>
      <c r="AD57" s="44">
        <f t="shared" si="20"/>
        <v>0.5099999999999998</v>
      </c>
      <c r="AE57" s="15">
        <f>IF(Z57=MIN(Z57:AD57),T57,IF(AA57=MIN(AA57:AD57),U57,IF(AB57=MIN(AA57:AD57),V57,IF(AC57=MIN(AA57:AD57),W57,IF(AD57=MIN(AA57:AD57),X57,0)))))</f>
        <v>36700.59086914062</v>
      </c>
      <c r="AF57" s="51"/>
      <c r="AG57" s="15"/>
      <c r="AH57" s="84">
        <v>11.7</v>
      </c>
      <c r="AI57" s="36">
        <f>1.5*(K57)/(3.141593*$U$5^2)*($U$5)/(L57)*1000</f>
        <v>250301.001302982</v>
      </c>
      <c r="AJ57" s="34">
        <f>$AH57/$U$5/2</f>
        <v>0.975</v>
      </c>
      <c r="AK57" s="32">
        <f>($X$5/12+5)*(1+2*((N57+P57)/L57)+Q57/L57)</f>
        <v>26.853488372093025</v>
      </c>
      <c r="AL57" s="32">
        <f t="shared" si="2"/>
        <v>6.030715706289942</v>
      </c>
      <c r="AM57" s="27">
        <f>((AL57)*AI57*(AJ57)^(1/AL57)/(AJ57^2.38))</f>
        <v>1596530.527186407</v>
      </c>
      <c r="AN57" s="51"/>
      <c r="AO57" s="4">
        <f>MATCH(MIN(Z57:AD57),Z57:AD57,0)+2</f>
        <v>6</v>
      </c>
      <c r="AP57" s="26">
        <f>INDEX($X$5:$AB$5,1,$AO57-2)</f>
        <v>36</v>
      </c>
      <c r="AQ57" s="19">
        <f>INDEX(N57:R57,1,$AO57-2)</f>
        <v>4.73</v>
      </c>
      <c r="AR57" s="75">
        <f>CharLngth($U$5,$L57*25.4,AQ57*25.4,AP57*25.4)</f>
        <v>23.36369514465332</v>
      </c>
      <c r="AS57" s="3">
        <f>AE57*$AO$5</f>
        <v>110101.77260742187</v>
      </c>
      <c r="AT57" s="75">
        <f>AR57*10/12</f>
        <v>19.469745953877766</v>
      </c>
      <c r="AU57" s="51"/>
      <c r="AX57"/>
    </row>
    <row r="58" spans="2:50" ht="12.75">
      <c r="B58" s="51"/>
      <c r="C58" s="54"/>
      <c r="D58" s="53"/>
      <c r="E58" s="53"/>
      <c r="F58" s="57"/>
      <c r="G58" s="53"/>
      <c r="H58" s="53"/>
      <c r="I58" s="54"/>
      <c r="J58" s="54"/>
      <c r="K58" s="58"/>
      <c r="L58" s="59"/>
      <c r="M58" s="59"/>
      <c r="N58" s="59"/>
      <c r="O58" s="59"/>
      <c r="P58" s="59"/>
      <c r="Q58" s="59"/>
      <c r="R58" s="59"/>
      <c r="S58" s="51"/>
      <c r="T58" s="43"/>
      <c r="U58" s="43"/>
      <c r="V58" s="43"/>
      <c r="W58" s="43"/>
      <c r="X58" s="43"/>
      <c r="Y58" s="44"/>
      <c r="Z58" s="44"/>
      <c r="AA58" s="44"/>
      <c r="AB58" s="44"/>
      <c r="AC58" s="44"/>
      <c r="AD58" s="44"/>
      <c r="AE58" s="15"/>
      <c r="AF58" s="51"/>
      <c r="AG58" s="15"/>
      <c r="AH58" s="84"/>
      <c r="AI58" s="36"/>
      <c r="AJ58" s="34"/>
      <c r="AK58" s="32"/>
      <c r="AL58" s="32"/>
      <c r="AM58" s="27"/>
      <c r="AN58" s="51"/>
      <c r="AO58" s="26"/>
      <c r="AP58" s="26"/>
      <c r="AQ58" s="19"/>
      <c r="AR58" s="75"/>
      <c r="AS58" s="3"/>
      <c r="AT58" s="75"/>
      <c r="AU58" s="51"/>
      <c r="AX58"/>
    </row>
    <row r="59" spans="2:50" ht="12.75">
      <c r="B59" s="51"/>
      <c r="C59" s="54">
        <v>1</v>
      </c>
      <c r="D59" s="53">
        <v>110</v>
      </c>
      <c r="E59" s="56">
        <v>38072</v>
      </c>
      <c r="F59" s="57">
        <v>0.37916666666666665</v>
      </c>
      <c r="G59" s="53" t="s">
        <v>14</v>
      </c>
      <c r="H59" s="53">
        <v>784</v>
      </c>
      <c r="I59" s="54" t="s">
        <v>24</v>
      </c>
      <c r="J59" s="54">
        <v>1</v>
      </c>
      <c r="K59" s="58">
        <v>20660.175095503753</v>
      </c>
      <c r="L59" s="59">
        <v>10.69</v>
      </c>
      <c r="M59" s="59">
        <v>9.38</v>
      </c>
      <c r="N59" s="59">
        <v>8.52</v>
      </c>
      <c r="O59" s="59">
        <v>7.4</v>
      </c>
      <c r="P59" s="59">
        <v>6.44</v>
      </c>
      <c r="Q59" s="59">
        <v>4.9</v>
      </c>
      <c r="R59" s="59">
        <v>3.64</v>
      </c>
      <c r="S59" s="51"/>
      <c r="T59" s="43">
        <f aca="true" t="shared" si="21" ref="T59:X62">hogg($U$5*25.4,$K59/(145.04*3.141593*$U$5^2),$L59*25.4,N59*25.4,X$5*25.4,$AC$4)*145.04</f>
        <v>25341.457584228516</v>
      </c>
      <c r="U59" s="43">
        <f t="shared" si="21"/>
        <v>22811.54134765625</v>
      </c>
      <c r="V59" s="43">
        <f t="shared" si="21"/>
        <v>21175.583276367186</v>
      </c>
      <c r="W59" s="43">
        <f t="shared" si="21"/>
        <v>19358.002087402343</v>
      </c>
      <c r="X59" s="43">
        <f t="shared" si="21"/>
        <v>18383.932869873046</v>
      </c>
      <c r="Y59" s="44">
        <f>L59/2</f>
        <v>5.345</v>
      </c>
      <c r="Z59" s="44">
        <f aca="true" t="shared" si="22" ref="Z59:AD62">ABS(N59-$Y59)</f>
        <v>3.175</v>
      </c>
      <c r="AA59" s="44">
        <f t="shared" si="22"/>
        <v>2.0550000000000006</v>
      </c>
      <c r="AB59" s="44">
        <f t="shared" si="22"/>
        <v>1.0950000000000006</v>
      </c>
      <c r="AC59" s="44">
        <f t="shared" si="22"/>
        <v>0.4449999999999994</v>
      </c>
      <c r="AD59" s="44">
        <f t="shared" si="22"/>
        <v>1.7049999999999996</v>
      </c>
      <c r="AE59" s="15">
        <f>IF(Z59=MIN(Z59:AD59),T59,IF(AA59=MIN(AA59:AD59),U59,IF(AB59=MIN(AA59:AD59),V59,IF(AC59=MIN(AA59:AD59),W59,IF(AD59=MIN(AA59:AD59),X59,0)))))</f>
        <v>19358.002087402343</v>
      </c>
      <c r="AF59" s="51"/>
      <c r="AG59" s="15"/>
      <c r="AH59" s="84">
        <v>10</v>
      </c>
      <c r="AI59" s="36">
        <f>1.5*(K59)/(3.141593*$U$5^2)*($U$5)/(L59)*1000</f>
        <v>153796.47469695838</v>
      </c>
      <c r="AJ59" s="34">
        <f>$AH59/$U$5/2</f>
        <v>0.8333333333333334</v>
      </c>
      <c r="AK59" s="32">
        <f>($X$5/12+5)*(1+2*((N59+P59)/L59)+Q59/L59)</f>
        <v>25.54349859681946</v>
      </c>
      <c r="AL59" s="32">
        <f>((2.262)/(3.262-(AK59)/11.037))^1.79</f>
        <v>4.746169081638231</v>
      </c>
      <c r="AM59" s="27">
        <f>((AL59)*AI59*(AJ59)^(1/AL59)/(AJ59^2.38))</f>
        <v>1084071.0855088814</v>
      </c>
      <c r="AN59" s="51"/>
      <c r="AO59" s="4">
        <f>MATCH(MIN(Z59:AD59),Z59:AD59,0)+2</f>
        <v>6</v>
      </c>
      <c r="AP59" s="26">
        <f>INDEX($X$5:$AB$5,1,$AO59-2)</f>
        <v>36</v>
      </c>
      <c r="AQ59" s="19">
        <f>INDEX(N59:R59,1,$AO59-2)</f>
        <v>4.9</v>
      </c>
      <c r="AR59" s="75">
        <f>CharLngth($U$5,$L59*25.4,AQ59*25.4,AP59*25.4)</f>
        <v>19.1008358001709</v>
      </c>
      <c r="AS59" s="3">
        <f>AE59*$AO$5</f>
        <v>58074.006262207025</v>
      </c>
      <c r="AT59" s="75">
        <f>AR59*10/12</f>
        <v>15.917363166809082</v>
      </c>
      <c r="AU59" s="51"/>
      <c r="AX59"/>
    </row>
    <row r="60" spans="2:50" ht="12.75">
      <c r="B60" s="51"/>
      <c r="C60" s="54">
        <v>1</v>
      </c>
      <c r="D60" s="53">
        <v>110</v>
      </c>
      <c r="E60" s="56">
        <v>38072</v>
      </c>
      <c r="F60" s="57">
        <v>0.37916666666666665</v>
      </c>
      <c r="G60" s="53" t="s">
        <v>14</v>
      </c>
      <c r="H60" s="53">
        <v>784</v>
      </c>
      <c r="I60" s="54" t="s">
        <v>24</v>
      </c>
      <c r="J60" s="54">
        <v>2</v>
      </c>
      <c r="K60" s="58">
        <v>22680.192215199666</v>
      </c>
      <c r="L60" s="59">
        <v>11.64</v>
      </c>
      <c r="M60" s="59">
        <v>10.13</v>
      </c>
      <c r="N60" s="59">
        <v>9.2</v>
      </c>
      <c r="O60" s="59">
        <v>8.03</v>
      </c>
      <c r="P60" s="59">
        <v>6.98</v>
      </c>
      <c r="Q60" s="59">
        <v>5.3</v>
      </c>
      <c r="R60" s="59">
        <v>3.92</v>
      </c>
      <c r="S60" s="51"/>
      <c r="T60" s="43">
        <f t="shared" si="21"/>
        <v>26153.45451660156</v>
      </c>
      <c r="U60" s="43">
        <f t="shared" si="21"/>
        <v>23145.315267333983</v>
      </c>
      <c r="V60" s="43">
        <f t="shared" si="21"/>
        <v>21490.552189941405</v>
      </c>
      <c r="W60" s="43">
        <f t="shared" si="21"/>
        <v>19653.214346923825</v>
      </c>
      <c r="X60" s="43">
        <f t="shared" si="21"/>
        <v>18679.81792236328</v>
      </c>
      <c r="Y60" s="44">
        <f>L60/2</f>
        <v>5.82</v>
      </c>
      <c r="Z60" s="44">
        <f t="shared" si="22"/>
        <v>3.379999999999999</v>
      </c>
      <c r="AA60" s="44">
        <f t="shared" si="22"/>
        <v>2.209999999999999</v>
      </c>
      <c r="AB60" s="44">
        <f t="shared" si="22"/>
        <v>1.1600000000000001</v>
      </c>
      <c r="AC60" s="44">
        <f t="shared" si="22"/>
        <v>0.5200000000000005</v>
      </c>
      <c r="AD60" s="44">
        <f t="shared" si="22"/>
        <v>1.9000000000000004</v>
      </c>
      <c r="AE60" s="15">
        <f>IF(Z60=MIN(Z60:AD60),T60,IF(AA60=MIN(AA60:AD60),U60,IF(AB60=MIN(AA60:AD60),V60,IF(AC60=MIN(AA60:AD60),W60,IF(AD60=MIN(AA60:AD60),X60,0)))))</f>
        <v>19653.214346923825</v>
      </c>
      <c r="AF60" s="51"/>
      <c r="AG60" s="15"/>
      <c r="AH60" s="84">
        <v>10</v>
      </c>
      <c r="AI60" s="36">
        <f>1.5*(K60)/(3.141593*$U$5^2)*($U$5)/(L60)*1000</f>
        <v>155054.30856103316</v>
      </c>
      <c r="AJ60" s="34">
        <f>$AH60/$U$5/2</f>
        <v>0.8333333333333334</v>
      </c>
      <c r="AK60" s="32">
        <f>($X$5/12+5)*(1+2*((N60+P60)/L60)+Q60/L60)</f>
        <v>25.412371134020617</v>
      </c>
      <c r="AL60" s="32">
        <f t="shared" si="2"/>
        <v>4.641492490624381</v>
      </c>
      <c r="AM60" s="27">
        <f>((AL60)*AI60*(AJ60)^(1/AL60)/(AJ60^2.38))</f>
        <v>1067906.9673607803</v>
      </c>
      <c r="AN60" s="51"/>
      <c r="AO60" s="4">
        <f>MATCH(MIN(Z60:AD60),Z60:AD60,0)+2</f>
        <v>6</v>
      </c>
      <c r="AP60" s="26">
        <f>INDEX($X$5:$AB$5,1,$AO60-2)</f>
        <v>36</v>
      </c>
      <c r="AQ60" s="19">
        <f>INDEX(N60:R60,1,$AO60-2)</f>
        <v>5.3</v>
      </c>
      <c r="AR60" s="75">
        <f>CharLngth($U$5,$L60*25.4,AQ60*25.4,AP60*25.4)</f>
        <v>18.972766876220703</v>
      </c>
      <c r="AS60" s="3">
        <f>AE60*$AO$5</f>
        <v>58959.64304077148</v>
      </c>
      <c r="AT60" s="75">
        <f>AR60*10/12</f>
        <v>15.810639063517252</v>
      </c>
      <c r="AU60" s="51"/>
      <c r="AX60"/>
    </row>
    <row r="61" spans="2:50" ht="12.75">
      <c r="B61" s="51"/>
      <c r="C61" s="54">
        <v>1</v>
      </c>
      <c r="D61" s="53">
        <v>110</v>
      </c>
      <c r="E61" s="56">
        <v>38072</v>
      </c>
      <c r="F61" s="57">
        <v>0.379166666666667</v>
      </c>
      <c r="G61" s="53" t="s">
        <v>14</v>
      </c>
      <c r="H61" s="53">
        <v>784</v>
      </c>
      <c r="I61" s="54" t="s">
        <v>24</v>
      </c>
      <c r="J61" s="54">
        <v>3</v>
      </c>
      <c r="K61" s="58">
        <v>25940.21984401584</v>
      </c>
      <c r="L61" s="59">
        <v>13.38</v>
      </c>
      <c r="M61" s="59">
        <v>11.81</v>
      </c>
      <c r="N61" s="59">
        <v>10.65</v>
      </c>
      <c r="O61" s="59">
        <v>9.26</v>
      </c>
      <c r="P61" s="59">
        <v>8.05</v>
      </c>
      <c r="Q61" s="59">
        <v>6.1</v>
      </c>
      <c r="R61" s="59">
        <v>4.49</v>
      </c>
      <c r="S61" s="51"/>
      <c r="T61" s="43">
        <f t="shared" si="21"/>
        <v>25515.593666992187</v>
      </c>
      <c r="U61" s="43">
        <f t="shared" si="21"/>
        <v>22892.896181640623</v>
      </c>
      <c r="V61" s="43">
        <f t="shared" si="21"/>
        <v>21282.037271728514</v>
      </c>
      <c r="W61" s="43">
        <f t="shared" si="21"/>
        <v>19529.048634033203</v>
      </c>
      <c r="X61" s="43">
        <f t="shared" si="21"/>
        <v>18633.0366796875</v>
      </c>
      <c r="Y61" s="44">
        <f>L61/2</f>
        <v>6.69</v>
      </c>
      <c r="Z61" s="44">
        <f t="shared" si="22"/>
        <v>3.96</v>
      </c>
      <c r="AA61" s="44">
        <f t="shared" si="22"/>
        <v>2.5699999999999994</v>
      </c>
      <c r="AB61" s="44">
        <f t="shared" si="22"/>
        <v>1.3600000000000003</v>
      </c>
      <c r="AC61" s="44">
        <f t="shared" si="22"/>
        <v>0.5900000000000007</v>
      </c>
      <c r="AD61" s="44">
        <f t="shared" si="22"/>
        <v>2.2</v>
      </c>
      <c r="AE61" s="15">
        <f>IF(Z61=MIN(Z61:AD61),T61,IF(AA61=MIN(AA61:AD61),U61,IF(AB61=MIN(AA61:AD61),V61,IF(AC61=MIN(AA61:AD61),W61,IF(AD61=MIN(AA61:AD61),X61,0)))))</f>
        <v>19529.048634033203</v>
      </c>
      <c r="AF61" s="51"/>
      <c r="AG61" s="15"/>
      <c r="AH61" s="84">
        <v>10</v>
      </c>
      <c r="AI61" s="36">
        <f>1.5*(K61)/(3.141593*$U$5^2)*($U$5)/(L61)*1000</f>
        <v>154279.2884092582</v>
      </c>
      <c r="AJ61" s="34">
        <f>$AH61/$U$5/2</f>
        <v>0.8333333333333334</v>
      </c>
      <c r="AK61" s="32">
        <f>($X$5/12+5)*(1+2*((N61+P61)/L61)+Q61/L61)</f>
        <v>25.506726457399107</v>
      </c>
      <c r="AL61" s="32">
        <f t="shared" si="2"/>
        <v>4.716446188011966</v>
      </c>
      <c r="AM61" s="27">
        <f>((AL61)*AI61*(AJ61)^(1/AL61)/(AJ61^2.38))</f>
        <v>1080402.420073545</v>
      </c>
      <c r="AN61" s="51"/>
      <c r="AO61" s="4">
        <f>MATCH(MIN(Z61:AD61),Z61:AD61,0)+2</f>
        <v>6</v>
      </c>
      <c r="AP61" s="26">
        <f>INDEX($X$5:$AB$5,1,$AO61-2)</f>
        <v>36</v>
      </c>
      <c r="AQ61" s="19">
        <f>INDEX(N61:R61,1,$AO61-2)</f>
        <v>6.1</v>
      </c>
      <c r="AR61" s="75">
        <f>CharLngth($U$5,$L61*25.4,AQ61*25.4,AP61*25.4)</f>
        <v>18.997011184692383</v>
      </c>
      <c r="AS61" s="3">
        <f>AE61*$AO$5</f>
        <v>58587.14590209961</v>
      </c>
      <c r="AT61" s="75">
        <f>AR61*10/12</f>
        <v>15.830842653910318</v>
      </c>
      <c r="AU61" s="51"/>
      <c r="AX61"/>
    </row>
    <row r="62" spans="2:50" ht="12.75">
      <c r="B62" s="51"/>
      <c r="C62" s="54">
        <v>1</v>
      </c>
      <c r="D62" s="53">
        <v>110</v>
      </c>
      <c r="E62" s="56">
        <v>38072</v>
      </c>
      <c r="F62" s="57">
        <v>0.379166666666667</v>
      </c>
      <c r="G62" s="53" t="s">
        <v>14</v>
      </c>
      <c r="H62" s="53">
        <v>784</v>
      </c>
      <c r="I62" s="54" t="s">
        <v>24</v>
      </c>
      <c r="J62" s="54">
        <v>4</v>
      </c>
      <c r="K62" s="58">
        <v>26260.222556046876</v>
      </c>
      <c r="L62" s="59">
        <v>13.5</v>
      </c>
      <c r="M62" s="59">
        <v>11.9</v>
      </c>
      <c r="N62" s="59">
        <v>10.78</v>
      </c>
      <c r="O62" s="59">
        <v>9.35</v>
      </c>
      <c r="P62" s="59">
        <v>8.15</v>
      </c>
      <c r="Q62" s="59">
        <v>6.18</v>
      </c>
      <c r="R62" s="59">
        <v>4.54</v>
      </c>
      <c r="S62" s="51"/>
      <c r="T62" s="43">
        <f t="shared" si="21"/>
        <v>25368.232088623045</v>
      </c>
      <c r="U62" s="43">
        <f t="shared" si="21"/>
        <v>22937.462076416014</v>
      </c>
      <c r="V62" s="43">
        <f t="shared" si="21"/>
        <v>21248.335655517578</v>
      </c>
      <c r="W62" s="43">
        <f t="shared" si="21"/>
        <v>19510.172807617186</v>
      </c>
      <c r="X62" s="43">
        <f t="shared" si="21"/>
        <v>18666.997232666014</v>
      </c>
      <c r="Y62" s="44">
        <f>L62/2</f>
        <v>6.75</v>
      </c>
      <c r="Z62" s="44">
        <f t="shared" si="22"/>
        <v>4.029999999999999</v>
      </c>
      <c r="AA62" s="44">
        <f t="shared" si="22"/>
        <v>2.5999999999999996</v>
      </c>
      <c r="AB62" s="44">
        <f t="shared" si="22"/>
        <v>1.4000000000000004</v>
      </c>
      <c r="AC62" s="44">
        <f t="shared" si="22"/>
        <v>0.5700000000000003</v>
      </c>
      <c r="AD62" s="44">
        <f t="shared" si="22"/>
        <v>2.21</v>
      </c>
      <c r="AE62" s="15">
        <f>IF(Z62=MIN(Z62:AD62),T62,IF(AA62=MIN(AA62:AD62),U62,IF(AB62=MIN(AA62:AD62),V62,IF(AC62=MIN(AA62:AD62),W62,IF(AD62=MIN(AA62:AD62),X62,0)))))</f>
        <v>19510.172807617186</v>
      </c>
      <c r="AF62" s="51"/>
      <c r="AG62" s="15"/>
      <c r="AH62" s="84">
        <v>10</v>
      </c>
      <c r="AI62" s="36">
        <f>1.5*(K62)/(3.141593*$U$5^2)*($U$5)/(L62)*1000</f>
        <v>154794.21354216532</v>
      </c>
      <c r="AJ62" s="34">
        <f>$AH62/$U$5/2</f>
        <v>0.8333333333333334</v>
      </c>
      <c r="AK62" s="32">
        <f>($X$5/12+5)*(1+2*((N62+P62)/L62)+Q62/L62)</f>
        <v>25.573333333333334</v>
      </c>
      <c r="AL62" s="32">
        <f t="shared" si="2"/>
        <v>4.77049958622204</v>
      </c>
      <c r="AM62" s="27">
        <f>((AL62)*AI62*(AJ62)^(1/AL62)/(AJ62^2.38))</f>
        <v>1096912.1489928698</v>
      </c>
      <c r="AN62" s="51"/>
      <c r="AO62" s="4">
        <f>MATCH(MIN(Z62:AD62),Z62:AD62,0)+2</f>
        <v>6</v>
      </c>
      <c r="AP62" s="26">
        <f>INDEX($X$5:$AB$5,1,$AO62-2)</f>
        <v>36</v>
      </c>
      <c r="AQ62" s="19">
        <f>INDEX(N62:R62,1,$AO62-2)</f>
        <v>6.18</v>
      </c>
      <c r="AR62" s="75">
        <f>CharLngth($U$5,$L62*25.4,AQ62*25.4,AP62*25.4)</f>
        <v>19.075780868530273</v>
      </c>
      <c r="AS62" s="3">
        <f>AE62*$AO$5</f>
        <v>58530.51842285156</v>
      </c>
      <c r="AT62" s="75">
        <f>AR62*10/12</f>
        <v>15.89648405710856</v>
      </c>
      <c r="AU62" s="51"/>
      <c r="AX62"/>
    </row>
    <row r="63" spans="2:50" ht="12.75">
      <c r="B63" s="51"/>
      <c r="C63" s="54"/>
      <c r="D63" s="53"/>
      <c r="E63" s="53"/>
      <c r="F63" s="57"/>
      <c r="G63" s="53"/>
      <c r="H63" s="53"/>
      <c r="I63" s="54"/>
      <c r="J63" s="54"/>
      <c r="K63" s="58"/>
      <c r="L63" s="59"/>
      <c r="M63" s="59"/>
      <c r="N63" s="59"/>
      <c r="O63" s="59"/>
      <c r="P63" s="59"/>
      <c r="Q63" s="59"/>
      <c r="R63" s="59"/>
      <c r="S63" s="51"/>
      <c r="T63" s="43"/>
      <c r="U63" s="43"/>
      <c r="V63" s="43"/>
      <c r="W63" s="43"/>
      <c r="X63" s="43"/>
      <c r="Y63" s="44"/>
      <c r="Z63" s="44"/>
      <c r="AA63" s="44"/>
      <c r="AB63" s="44"/>
      <c r="AC63" s="44"/>
      <c r="AD63" s="44"/>
      <c r="AE63" s="15"/>
      <c r="AF63" s="51"/>
      <c r="AG63" s="15"/>
      <c r="AH63" s="84"/>
      <c r="AI63" s="36"/>
      <c r="AJ63" s="34"/>
      <c r="AK63" s="32"/>
      <c r="AL63" s="32"/>
      <c r="AM63" s="27"/>
      <c r="AN63" s="51"/>
      <c r="AO63" s="26"/>
      <c r="AP63" s="26"/>
      <c r="AQ63" s="19"/>
      <c r="AR63" s="75"/>
      <c r="AS63" s="3"/>
      <c r="AT63" s="75"/>
      <c r="AU63" s="51"/>
      <c r="AX63"/>
    </row>
    <row r="64" spans="2:50" ht="12.75">
      <c r="B64" s="51"/>
      <c r="C64" s="54">
        <v>1</v>
      </c>
      <c r="D64" s="53">
        <v>110</v>
      </c>
      <c r="E64" s="56">
        <v>38072</v>
      </c>
      <c r="F64" s="57">
        <v>0.37916666666666665</v>
      </c>
      <c r="G64" s="53" t="s">
        <v>14</v>
      </c>
      <c r="H64" s="53">
        <v>885</v>
      </c>
      <c r="I64" s="54" t="s">
        <v>24</v>
      </c>
      <c r="J64" s="54">
        <v>1</v>
      </c>
      <c r="K64" s="58">
        <v>19200.16272186215</v>
      </c>
      <c r="L64" s="59">
        <v>8.48</v>
      </c>
      <c r="M64" s="59">
        <v>7.77</v>
      </c>
      <c r="N64" s="59">
        <v>7.07</v>
      </c>
      <c r="O64" s="59">
        <v>6.21</v>
      </c>
      <c r="P64" s="59">
        <v>5.48</v>
      </c>
      <c r="Q64" s="59">
        <v>4.21</v>
      </c>
      <c r="R64" s="59">
        <v>3.1</v>
      </c>
      <c r="S64" s="51"/>
      <c r="T64" s="43">
        <f aca="true" t="shared" si="23" ref="T64:X67">hogg($U$5*25.4,$K64/(145.04*3.141593*$U$5^2),$L64*25.4,N64*25.4,X$5*25.4,$AC$4)*145.04</f>
        <v>25793.012322998045</v>
      </c>
      <c r="U64" s="43">
        <f t="shared" si="23"/>
        <v>23891.801197509765</v>
      </c>
      <c r="V64" s="43">
        <f t="shared" si="23"/>
        <v>22299.87344238281</v>
      </c>
      <c r="W64" s="43">
        <f t="shared" si="23"/>
        <v>29518.80035644531</v>
      </c>
      <c r="X64" s="43">
        <f t="shared" si="23"/>
        <v>29064.831087646482</v>
      </c>
      <c r="Y64" s="44">
        <f>L64/2</f>
        <v>4.24</v>
      </c>
      <c r="Z64" s="44">
        <f aca="true" t="shared" si="24" ref="Z64:AD67">ABS(N64-$Y64)</f>
        <v>2.83</v>
      </c>
      <c r="AA64" s="44">
        <f t="shared" si="24"/>
        <v>1.9699999999999998</v>
      </c>
      <c r="AB64" s="44">
        <f t="shared" si="24"/>
        <v>1.2400000000000002</v>
      </c>
      <c r="AC64" s="44">
        <f t="shared" si="24"/>
        <v>0.03000000000000025</v>
      </c>
      <c r="AD64" s="44">
        <f t="shared" si="24"/>
        <v>1.1400000000000001</v>
      </c>
      <c r="AE64" s="15">
        <f>IF(Z64=MIN(Z64:AD64),T64,IF(AA64=MIN(AA64:AD64),U64,IF(AB64=MIN(AA64:AD64),V64,IF(AC64=MIN(AA64:AD64),W64,IF(AD64=MIN(AA64:AD64),X64,0)))))</f>
        <v>29518.80035644531</v>
      </c>
      <c r="AF64" s="51"/>
      <c r="AG64" s="15"/>
      <c r="AH64" s="84">
        <v>11.7</v>
      </c>
      <c r="AI64" s="36">
        <f>1.5*(K64)/(3.141593*$U$5^2)*($U$5)/(L64)*1000</f>
        <v>180176.91441054465</v>
      </c>
      <c r="AJ64" s="34">
        <f>$AH64/$U$5/2</f>
        <v>0.975</v>
      </c>
      <c r="AK64" s="32">
        <f>($X$5/12+5)*(1+2*((N64+P64)/L64)+Q64/L64)</f>
        <v>26.738207547169814</v>
      </c>
      <c r="AL64" s="32">
        <f>((2.262)/(3.262-(AK64)/11.037))^1.79</f>
        <v>5.897051270352579</v>
      </c>
      <c r="AM64" s="27">
        <f>((AL64)*AI64*(AJ64)^(1/AL64)/(AJ64^2.38))</f>
        <v>1123669.278234355</v>
      </c>
      <c r="AN64" s="51"/>
      <c r="AO64" s="4">
        <f>MATCH(MIN(Z64:AD64),Z64:AD64,0)+2</f>
        <v>6</v>
      </c>
      <c r="AP64" s="26">
        <f>INDEX($X$5:$AB$5,1,$AO64-2)</f>
        <v>36</v>
      </c>
      <c r="AQ64" s="19">
        <f>INDEX(N64:R64,1,$AO64-2)</f>
        <v>4.21</v>
      </c>
      <c r="AR64" s="75">
        <f>CharLngth($U$5,$L64*25.4,AQ64*25.4,AP64*25.4)</f>
        <v>20.768695831298828</v>
      </c>
      <c r="AS64" s="3">
        <f>AE64*$AO$5</f>
        <v>88556.40106933593</v>
      </c>
      <c r="AT64" s="75">
        <f>AR64*10/12</f>
        <v>17.307246526082356</v>
      </c>
      <c r="AU64" s="51"/>
      <c r="AX64"/>
    </row>
    <row r="65" spans="2:50" ht="12.75">
      <c r="B65" s="51"/>
      <c r="C65" s="54">
        <v>1</v>
      </c>
      <c r="D65" s="53">
        <v>110</v>
      </c>
      <c r="E65" s="56">
        <v>38072</v>
      </c>
      <c r="F65" s="57">
        <v>0.37916666666666665</v>
      </c>
      <c r="G65" s="53" t="s">
        <v>14</v>
      </c>
      <c r="H65" s="53">
        <v>885</v>
      </c>
      <c r="I65" s="54" t="s">
        <v>24</v>
      </c>
      <c r="J65" s="54">
        <v>2</v>
      </c>
      <c r="K65" s="58">
        <v>21350.180943320676</v>
      </c>
      <c r="L65" s="59">
        <v>9.42</v>
      </c>
      <c r="M65" s="59">
        <v>8.57</v>
      </c>
      <c r="N65" s="59">
        <v>7.78</v>
      </c>
      <c r="O65" s="59">
        <v>6.83</v>
      </c>
      <c r="P65" s="59">
        <v>6.05</v>
      </c>
      <c r="Q65" s="59">
        <v>4.63</v>
      </c>
      <c r="R65" s="59">
        <v>3.47</v>
      </c>
      <c r="S65" s="51"/>
      <c r="T65" s="43">
        <f t="shared" si="23"/>
        <v>26652.631489257812</v>
      </c>
      <c r="U65" s="43">
        <f t="shared" si="23"/>
        <v>24422.736654052733</v>
      </c>
      <c r="V65" s="43">
        <f t="shared" si="23"/>
        <v>22544.00655151367</v>
      </c>
      <c r="W65" s="43">
        <f t="shared" si="23"/>
        <v>21049.432381591796</v>
      </c>
      <c r="X65" s="43">
        <f t="shared" si="23"/>
        <v>28940.864556884764</v>
      </c>
      <c r="Y65" s="44">
        <f>L65/2</f>
        <v>4.71</v>
      </c>
      <c r="Z65" s="44">
        <f t="shared" si="24"/>
        <v>3.0700000000000003</v>
      </c>
      <c r="AA65" s="44">
        <f t="shared" si="24"/>
        <v>2.12</v>
      </c>
      <c r="AB65" s="44">
        <f t="shared" si="24"/>
        <v>1.3399999999999999</v>
      </c>
      <c r="AC65" s="44">
        <f t="shared" si="24"/>
        <v>0.08000000000000007</v>
      </c>
      <c r="AD65" s="44">
        <f t="shared" si="24"/>
        <v>1.2399999999999998</v>
      </c>
      <c r="AE65" s="15">
        <f>IF(Z65=MIN(Z65:AD65),T65,IF(AA65=MIN(AA65:AD65),U65,IF(AB65=MIN(AA65:AD65),V65,IF(AC65=MIN(AA65:AD65),W65,IF(AD65=MIN(AA65:AD65),X65,0)))))</f>
        <v>21049.432381591796</v>
      </c>
      <c r="AF65" s="51"/>
      <c r="AG65" s="15"/>
      <c r="AH65" s="84">
        <v>11.7</v>
      </c>
      <c r="AI65" s="36">
        <f>1.5*(K65)/(3.141593*$U$5^2)*($U$5)/(L65)*1000</f>
        <v>180360.21541158156</v>
      </c>
      <c r="AJ65" s="34">
        <f>$AH65/$U$5/2</f>
        <v>0.975</v>
      </c>
      <c r="AK65" s="32">
        <f>($X$5/12+5)*(1+2*((N65+P65)/L65)+Q65/L65)</f>
        <v>26.566878980891723</v>
      </c>
      <c r="AL65" s="32">
        <f t="shared" si="2"/>
        <v>5.706764650258501</v>
      </c>
      <c r="AM65" s="27">
        <f>((AL65)*AI65*(AJ65)^(1/AL65)/(AJ65^2.38))</f>
        <v>1088361.0580811172</v>
      </c>
      <c r="AN65" s="51"/>
      <c r="AO65" s="4">
        <f>MATCH(MIN(Z65:AD65),Z65:AD65,0)+2</f>
        <v>6</v>
      </c>
      <c r="AP65" s="26">
        <f>INDEX($X$5:$AB$5,1,$AO65-2)</f>
        <v>36</v>
      </c>
      <c r="AQ65" s="19">
        <f>INDEX(N65:R65,1,$AO65-2)</f>
        <v>4.63</v>
      </c>
      <c r="AR65" s="75">
        <f>CharLngth($U$5,$L65*25.4,AQ65*25.4,AP65*25.4)</f>
        <v>20.544286727905273</v>
      </c>
      <c r="AS65" s="3">
        <f>AE65*$AO$5</f>
        <v>63148.29714477539</v>
      </c>
      <c r="AT65" s="75">
        <f>AR65*10/12</f>
        <v>17.120238939921062</v>
      </c>
      <c r="AU65" s="51"/>
      <c r="AX65"/>
    </row>
    <row r="66" spans="2:50" ht="12.75">
      <c r="B66" s="51"/>
      <c r="C66" s="54">
        <v>1</v>
      </c>
      <c r="D66" s="53">
        <v>110</v>
      </c>
      <c r="E66" s="56">
        <v>38072</v>
      </c>
      <c r="F66" s="57">
        <v>0.379166666666667</v>
      </c>
      <c r="G66" s="53" t="s">
        <v>14</v>
      </c>
      <c r="H66" s="53">
        <v>885</v>
      </c>
      <c r="I66" s="54" t="s">
        <v>24</v>
      </c>
      <c r="J66" s="54">
        <v>3</v>
      </c>
      <c r="K66" s="58">
        <v>24830.210436658184</v>
      </c>
      <c r="L66" s="59">
        <v>10.87</v>
      </c>
      <c r="M66" s="59">
        <v>9.89</v>
      </c>
      <c r="N66" s="59">
        <v>8.91</v>
      </c>
      <c r="O66" s="59">
        <v>7.86</v>
      </c>
      <c r="P66" s="59">
        <v>7.04</v>
      </c>
      <c r="Q66" s="59">
        <v>5.25</v>
      </c>
      <c r="R66" s="59">
        <v>3.95</v>
      </c>
      <c r="S66" s="51"/>
      <c r="T66" s="43">
        <f t="shared" si="23"/>
        <v>27527.74923828125</v>
      </c>
      <c r="U66" s="43">
        <f t="shared" si="23"/>
        <v>24753.186445312498</v>
      </c>
      <c r="V66" s="43">
        <f t="shared" si="23"/>
        <v>22418.1632824707</v>
      </c>
      <c r="W66" s="43">
        <f t="shared" si="23"/>
        <v>21629.992958984374</v>
      </c>
      <c r="X66" s="43">
        <f t="shared" si="23"/>
        <v>29444.15132080078</v>
      </c>
      <c r="Y66" s="44">
        <f>L66/2</f>
        <v>5.435</v>
      </c>
      <c r="Z66" s="44">
        <f t="shared" si="24"/>
        <v>3.4750000000000005</v>
      </c>
      <c r="AA66" s="44">
        <f t="shared" si="24"/>
        <v>2.4250000000000007</v>
      </c>
      <c r="AB66" s="44">
        <f t="shared" si="24"/>
        <v>1.6050000000000004</v>
      </c>
      <c r="AC66" s="44">
        <f t="shared" si="24"/>
        <v>0.1849999999999996</v>
      </c>
      <c r="AD66" s="44">
        <f t="shared" si="24"/>
        <v>1.4849999999999994</v>
      </c>
      <c r="AE66" s="15">
        <f>IF(Z66=MIN(Z66:AD66),T66,IF(AA66=MIN(AA66:AD66),U66,IF(AB66=MIN(AA66:AD66),V66,IF(AC66=MIN(AA66:AD66),W66,IF(AD66=MIN(AA66:AD66),X66,0)))))</f>
        <v>21629.992958984374</v>
      </c>
      <c r="AF66" s="51"/>
      <c r="AG66" s="15"/>
      <c r="AH66" s="84">
        <v>11.7</v>
      </c>
      <c r="AI66" s="36">
        <f>1.5*(K66)/(3.141593*$U$5^2)*($U$5)/(L66)*1000</f>
        <v>181777.84237590668</v>
      </c>
      <c r="AJ66" s="34">
        <f>$AH66/$U$5/2</f>
        <v>0.975</v>
      </c>
      <c r="AK66" s="32">
        <f>($X$5/12+5)*(1+2*((N66+P66)/L66)+Q66/L66)</f>
        <v>26.505979760809566</v>
      </c>
      <c r="AL66" s="32">
        <f t="shared" si="2"/>
        <v>5.641424610576608</v>
      </c>
      <c r="AM66" s="27">
        <f>((AL66)*AI66*(AJ66)^(1/AL66)/(AJ66^2.38))</f>
        <v>1084300.6141483008</v>
      </c>
      <c r="AN66" s="51"/>
      <c r="AO66" s="4">
        <f>MATCH(MIN(Z66:AD66),Z66:AD66,0)+2</f>
        <v>6</v>
      </c>
      <c r="AP66" s="26">
        <f>INDEX($X$5:$AB$5,1,$AO66-2)</f>
        <v>36</v>
      </c>
      <c r="AQ66" s="19">
        <f>INDEX(N66:R66,1,$AO66-2)</f>
        <v>5.25</v>
      </c>
      <c r="AR66" s="75">
        <f>CharLngth($U$5,$L66*25.4,AQ66*25.4,AP66*25.4)</f>
        <v>20.163570404052734</v>
      </c>
      <c r="AS66" s="3">
        <f>AE66*$AO$5</f>
        <v>64889.97887695312</v>
      </c>
      <c r="AT66" s="75">
        <f>AR66*10/12</f>
        <v>16.802975336710613</v>
      </c>
      <c r="AU66" s="51"/>
      <c r="AX66"/>
    </row>
    <row r="67" spans="2:50" ht="12.75">
      <c r="B67" s="51"/>
      <c r="C67" s="54">
        <v>1</v>
      </c>
      <c r="D67" s="53">
        <v>110</v>
      </c>
      <c r="E67" s="56">
        <v>38072</v>
      </c>
      <c r="F67" s="57">
        <v>0.379166666666667</v>
      </c>
      <c r="G67" s="53" t="s">
        <v>14</v>
      </c>
      <c r="H67" s="53">
        <v>885</v>
      </c>
      <c r="I67" s="54" t="s">
        <v>24</v>
      </c>
      <c r="J67" s="54">
        <v>4</v>
      </c>
      <c r="K67" s="58">
        <v>25350.21484370862</v>
      </c>
      <c r="L67" s="59">
        <v>11.02</v>
      </c>
      <c r="M67" s="59">
        <v>10.02</v>
      </c>
      <c r="N67" s="59">
        <v>9.05</v>
      </c>
      <c r="O67" s="59">
        <v>7.94</v>
      </c>
      <c r="P67" s="59">
        <v>7.13</v>
      </c>
      <c r="Q67" s="59">
        <v>5.3</v>
      </c>
      <c r="R67" s="59">
        <v>4.08</v>
      </c>
      <c r="S67" s="51"/>
      <c r="T67" s="43">
        <f t="shared" si="23"/>
        <v>27554.961943359373</v>
      </c>
      <c r="U67" s="43">
        <f t="shared" si="23"/>
        <v>25111.51730834961</v>
      </c>
      <c r="V67" s="43">
        <f t="shared" si="23"/>
        <v>22612.62700805664</v>
      </c>
      <c r="W67" s="43">
        <f t="shared" si="23"/>
        <v>21883.578366699217</v>
      </c>
      <c r="X67" s="43">
        <f t="shared" si="23"/>
        <v>29270.12589477539</v>
      </c>
      <c r="Y67" s="44">
        <f>L67/2</f>
        <v>5.51</v>
      </c>
      <c r="Z67" s="44">
        <f t="shared" si="24"/>
        <v>3.540000000000001</v>
      </c>
      <c r="AA67" s="44">
        <f t="shared" si="24"/>
        <v>2.4300000000000006</v>
      </c>
      <c r="AB67" s="44">
        <f t="shared" si="24"/>
        <v>1.62</v>
      </c>
      <c r="AC67" s="44">
        <f t="shared" si="24"/>
        <v>0.20999999999999996</v>
      </c>
      <c r="AD67" s="44">
        <f t="shared" si="24"/>
        <v>1.4299999999999997</v>
      </c>
      <c r="AE67" s="15">
        <f>IF(Z67=MIN(Z67:AD67),T67,IF(AA67=MIN(AA67:AD67),U67,IF(AB67=MIN(AA67:AD67),V67,IF(AC67=MIN(AA67:AD67),W67,IF(AD67=MIN(AA67:AD67),X67,0)))))</f>
        <v>21883.578366699217</v>
      </c>
      <c r="AF67" s="51"/>
      <c r="AG67" s="15"/>
      <c r="AH67" s="84">
        <v>11.7</v>
      </c>
      <c r="AI67" s="36">
        <f>1.5*(K67)/(3.141593*$U$5^2)*($U$5)/(L67)*1000</f>
        <v>183058.6005416571</v>
      </c>
      <c r="AJ67" s="34">
        <f>$AH67/$U$5/2</f>
        <v>0.975</v>
      </c>
      <c r="AK67" s="32">
        <f>($X$5/12+5)*(1+2*((N67+P67)/L67)+Q67/L67)</f>
        <v>26.504537205081668</v>
      </c>
      <c r="AL67" s="32">
        <f t="shared" si="2"/>
        <v>5.639891021418299</v>
      </c>
      <c r="AM67" s="27">
        <f>((AL67)*AI67*(AJ67)^(1/AL67)/(AJ67^2.38))</f>
        <v>1091642.1369905015</v>
      </c>
      <c r="AN67" s="51"/>
      <c r="AO67" s="4">
        <f>MATCH(MIN(Z67:AD67),Z67:AD67,0)+2</f>
        <v>6</v>
      </c>
      <c r="AP67" s="26">
        <f>INDEX($X$5:$AB$5,1,$AO67-2)</f>
        <v>36</v>
      </c>
      <c r="AQ67" s="19">
        <f>INDEX(N67:R67,1,$AO67-2)</f>
        <v>5.3</v>
      </c>
      <c r="AR67" s="75">
        <f>CharLngth($U$5,$L67*25.4,AQ67*25.4,AP67*25.4)</f>
        <v>20.073612213134766</v>
      </c>
      <c r="AS67" s="3">
        <f>AE67*$AO$5</f>
        <v>65650.73510009765</v>
      </c>
      <c r="AT67" s="75">
        <f>AR67*10/12</f>
        <v>16.728010177612305</v>
      </c>
      <c r="AU67" s="51"/>
      <c r="AX67"/>
    </row>
    <row r="68" spans="2:50" ht="12.75">
      <c r="B68" s="51"/>
      <c r="C68" s="54"/>
      <c r="D68" s="53"/>
      <c r="E68" s="53"/>
      <c r="F68" s="53"/>
      <c r="G68" s="53"/>
      <c r="H68" s="53"/>
      <c r="I68" s="54"/>
      <c r="J68" s="54"/>
      <c r="K68" s="58"/>
      <c r="L68" s="59"/>
      <c r="M68" s="59"/>
      <c r="N68" s="59"/>
      <c r="O68" s="59"/>
      <c r="P68" s="59"/>
      <c r="Q68" s="59"/>
      <c r="R68" s="59"/>
      <c r="S68" s="51"/>
      <c r="T68" s="43"/>
      <c r="U68" s="43"/>
      <c r="V68" s="43"/>
      <c r="W68" s="43"/>
      <c r="X68" s="43"/>
      <c r="Y68" s="44"/>
      <c r="Z68" s="44"/>
      <c r="AA68" s="44"/>
      <c r="AB68" s="44"/>
      <c r="AC68" s="44"/>
      <c r="AD68" s="44"/>
      <c r="AE68" s="15"/>
      <c r="AF68" s="51"/>
      <c r="AG68" s="15"/>
      <c r="AH68" s="84"/>
      <c r="AI68" s="36"/>
      <c r="AJ68" s="34"/>
      <c r="AK68" s="32"/>
      <c r="AL68" s="32"/>
      <c r="AM68" s="27"/>
      <c r="AN68" s="51"/>
      <c r="AO68" s="26"/>
      <c r="AP68" s="26"/>
      <c r="AQ68" s="4"/>
      <c r="AR68" s="75"/>
      <c r="AS68" s="3"/>
      <c r="AT68" s="75"/>
      <c r="AU68" s="51"/>
      <c r="AX68"/>
    </row>
    <row r="69" spans="2:50" ht="12.75">
      <c r="B69" s="51"/>
      <c r="C69" s="54">
        <v>1</v>
      </c>
      <c r="D69" s="53">
        <v>170</v>
      </c>
      <c r="E69" s="56">
        <v>38072</v>
      </c>
      <c r="F69" s="57">
        <v>0.37916666666666665</v>
      </c>
      <c r="G69" s="53" t="s">
        <v>14</v>
      </c>
      <c r="H69" s="53">
        <v>366</v>
      </c>
      <c r="I69" s="54" t="s">
        <v>17</v>
      </c>
      <c r="J69" s="54">
        <v>1</v>
      </c>
      <c r="K69" s="58">
        <v>17850.15128048122</v>
      </c>
      <c r="L69" s="59">
        <v>11.15</v>
      </c>
      <c r="M69" s="59">
        <v>11.01</v>
      </c>
      <c r="N69" s="59">
        <v>10.19</v>
      </c>
      <c r="O69" s="59">
        <v>8.67</v>
      </c>
      <c r="P69" s="59">
        <v>7.65</v>
      </c>
      <c r="Q69" s="59">
        <v>5.71</v>
      </c>
      <c r="R69" s="59">
        <v>4.18</v>
      </c>
      <c r="S69" s="51"/>
      <c r="T69" s="43">
        <f aca="true" t="shared" si="25" ref="T69:X72">hogg($U$5*25.4,$K69/(145.04*3.141593*$U$5^2),$L69*25.4,N69*25.4,X$5*25.4,$AC$4)*145.04</f>
        <v>17215.617920532226</v>
      </c>
      <c r="U69" s="43">
        <f t="shared" si="25"/>
        <v>20860.424033203122</v>
      </c>
      <c r="V69" s="43">
        <f t="shared" si="25"/>
        <v>20275.295545654295</v>
      </c>
      <c r="W69" s="43">
        <f t="shared" si="25"/>
        <v>20209.443720703122</v>
      </c>
      <c r="X69" s="43">
        <f t="shared" si="25"/>
        <v>20191.52396850586</v>
      </c>
      <c r="Y69" s="44">
        <f>L69/2</f>
        <v>5.575</v>
      </c>
      <c r="Z69" s="44">
        <f aca="true" t="shared" si="26" ref="Z69:AD72">ABS(N69-$Y69)</f>
        <v>4.614999999999999</v>
      </c>
      <c r="AA69" s="44">
        <f t="shared" si="26"/>
        <v>3.0949999999999998</v>
      </c>
      <c r="AB69" s="44">
        <f t="shared" si="26"/>
        <v>2.075</v>
      </c>
      <c r="AC69" s="44">
        <f t="shared" si="26"/>
        <v>0.1349999999999998</v>
      </c>
      <c r="AD69" s="44">
        <f t="shared" si="26"/>
        <v>1.3950000000000005</v>
      </c>
      <c r="AE69" s="15">
        <f>IF(Z69=MIN(Z69:AD69),T69,IF(AA69=MIN(AA69:AD69),U69,IF(AB69=MIN(AA69:AD69),V69,IF(AC69=MIN(AA69:AD69),W69,IF(AD69=MIN(AA69:AD69),X69,0)))))</f>
        <v>20209.443720703122</v>
      </c>
      <c r="AF69" s="51"/>
      <c r="AG69" s="15"/>
      <c r="AH69" s="84">
        <v>11.7</v>
      </c>
      <c r="AI69" s="36">
        <f>1.5*(K69)/(3.141593*$U$5^2)*($U$5)/(L69)*1000</f>
        <v>127396.39004341986</v>
      </c>
      <c r="AJ69" s="34">
        <f>$AH69/$U$5/2</f>
        <v>0.975</v>
      </c>
      <c r="AK69" s="32">
        <f>($X$5/12+5)*(1+2*((N69+P69)/L69)+Q69/L69)</f>
        <v>28.27264573991031</v>
      </c>
      <c r="AL69" s="32">
        <f>((2.262)/(3.262-(AK69)/11.037))^1.79</f>
        <v>8.154530730708883</v>
      </c>
      <c r="AM69" s="27">
        <f>((AL69)*AI69*(AJ69)^(1/AL69)/(AJ69^2.38))</f>
        <v>1099959.5960816883</v>
      </c>
      <c r="AN69" s="51"/>
      <c r="AO69" s="4">
        <f>MATCH(MIN(Z69:AD69),Z69:AD69,0)+2</f>
        <v>6</v>
      </c>
      <c r="AP69" s="26">
        <f>INDEX($X$5:$AB$5,1,$AO69-2)</f>
        <v>36</v>
      </c>
      <c r="AQ69" s="19">
        <f>INDEX(N69:R69,1,$AO69-2)</f>
        <v>5.71</v>
      </c>
      <c r="AR69" s="75">
        <f>CharLngth($U$5,$L69*25.4,AQ69*25.4,AP69*25.4)</f>
        <v>21.493507385253906</v>
      </c>
      <c r="AS69" s="3">
        <f>AE69*$AO$5</f>
        <v>60628.33116210937</v>
      </c>
      <c r="AT69" s="75">
        <f>AR69*10/12</f>
        <v>17.911256154378254</v>
      </c>
      <c r="AU69" s="51"/>
      <c r="AX69"/>
    </row>
    <row r="70" spans="2:50" ht="12.75">
      <c r="B70" s="51"/>
      <c r="C70" s="54">
        <v>1</v>
      </c>
      <c r="D70" s="53">
        <v>170</v>
      </c>
      <c r="E70" s="56">
        <v>38072</v>
      </c>
      <c r="F70" s="57">
        <v>0.37916666666666665</v>
      </c>
      <c r="G70" s="53" t="s">
        <v>14</v>
      </c>
      <c r="H70" s="53">
        <v>366</v>
      </c>
      <c r="I70" s="54" t="s">
        <v>17</v>
      </c>
      <c r="J70" s="54">
        <v>2</v>
      </c>
      <c r="K70" s="58">
        <v>17700.150009216664</v>
      </c>
      <c r="L70" s="59">
        <v>11</v>
      </c>
      <c r="M70" s="59">
        <v>10.82</v>
      </c>
      <c r="N70" s="59">
        <v>9.97</v>
      </c>
      <c r="O70" s="59">
        <v>8.51</v>
      </c>
      <c r="P70" s="59">
        <v>7.49</v>
      </c>
      <c r="Q70" s="59">
        <v>5.65</v>
      </c>
      <c r="R70" s="59">
        <v>4.15</v>
      </c>
      <c r="S70" s="51"/>
      <c r="T70" s="43">
        <f t="shared" si="25"/>
        <v>18154.07558654785</v>
      </c>
      <c r="U70" s="43">
        <f t="shared" si="25"/>
        <v>14959.38235534668</v>
      </c>
      <c r="V70" s="43">
        <f t="shared" si="25"/>
        <v>20632.595087890622</v>
      </c>
      <c r="W70" s="43">
        <f t="shared" si="25"/>
        <v>20248.879569091794</v>
      </c>
      <c r="X70" s="43">
        <f t="shared" si="25"/>
        <v>20203.437272949217</v>
      </c>
      <c r="Y70" s="44">
        <f>L70/2</f>
        <v>5.5</v>
      </c>
      <c r="Z70" s="44">
        <f t="shared" si="26"/>
        <v>4.470000000000001</v>
      </c>
      <c r="AA70" s="44">
        <f t="shared" si="26"/>
        <v>3.01</v>
      </c>
      <c r="AB70" s="44">
        <f t="shared" si="26"/>
        <v>1.9900000000000002</v>
      </c>
      <c r="AC70" s="44">
        <f t="shared" si="26"/>
        <v>0.15000000000000036</v>
      </c>
      <c r="AD70" s="44">
        <f t="shared" si="26"/>
        <v>1.3499999999999996</v>
      </c>
      <c r="AE70" s="15">
        <f>IF(Z70=MIN(Z70:AD70),T70,IF(AA70=MIN(AA70:AD70),U70,IF(AB70=MIN(AA70:AD70),V70,IF(AC70=MIN(AA70:AD70),W70,IF(AD70=MIN(AA70:AD70),X70,0)))))</f>
        <v>20248.879569091794</v>
      </c>
      <c r="AF70" s="51"/>
      <c r="AG70" s="15"/>
      <c r="AH70" s="84">
        <v>11.7</v>
      </c>
      <c r="AI70" s="36">
        <f>1.5*(K70)/(3.141593*$U$5^2)*($U$5)/(L70)*1000</f>
        <v>128048.45712767568</v>
      </c>
      <c r="AJ70" s="34">
        <f>$AH70/$U$5/2</f>
        <v>0.975</v>
      </c>
      <c r="AK70" s="32">
        <f>($X$5/12+5)*(1+2*((N70+P70)/L70)+Q70/L70)</f>
        <v>28.129090909090912</v>
      </c>
      <c r="AL70" s="32">
        <f t="shared" si="2"/>
        <v>7.890318307755542</v>
      </c>
      <c r="AM70" s="27">
        <f>((AL70)*AI70*(AJ70)^(1/AL70)/(AJ70^2.38))</f>
        <v>1069656.5617652535</v>
      </c>
      <c r="AN70" s="51"/>
      <c r="AO70" s="4">
        <f>MATCH(MIN(Z70:AD70),Z70:AD70,0)+2</f>
        <v>6</v>
      </c>
      <c r="AP70" s="26">
        <f>INDEX($X$5:$AB$5,1,$AO70-2)</f>
        <v>36</v>
      </c>
      <c r="AQ70" s="19">
        <f>INDEX(N70:R70,1,$AO70-2)</f>
        <v>5.65</v>
      </c>
      <c r="AR70" s="75">
        <f>CharLngth($U$5,$L70*25.4,AQ70*25.4,AP70*25.4)</f>
        <v>21.56570816040039</v>
      </c>
      <c r="AS70" s="3">
        <f>AE70*$AO$5</f>
        <v>60746.638707275386</v>
      </c>
      <c r="AT70" s="75">
        <f>AR70*10/12</f>
        <v>17.971423467000324</v>
      </c>
      <c r="AU70" s="51"/>
      <c r="AX70"/>
    </row>
    <row r="71" spans="2:50" ht="12.75">
      <c r="B71" s="51"/>
      <c r="C71" s="54">
        <v>1</v>
      </c>
      <c r="D71" s="53">
        <v>170</v>
      </c>
      <c r="E71" s="56">
        <v>38072</v>
      </c>
      <c r="F71" s="57">
        <v>0.379166666666667</v>
      </c>
      <c r="G71" s="53" t="s">
        <v>14</v>
      </c>
      <c r="H71" s="53">
        <v>366</v>
      </c>
      <c r="I71" s="54" t="s">
        <v>17</v>
      </c>
      <c r="J71" s="54">
        <v>3</v>
      </c>
      <c r="K71" s="58">
        <v>17350.147042932727</v>
      </c>
      <c r="L71" s="59">
        <v>10.78</v>
      </c>
      <c r="M71" s="59">
        <v>10.58</v>
      </c>
      <c r="N71" s="59">
        <v>9.76</v>
      </c>
      <c r="O71" s="59">
        <v>8.32</v>
      </c>
      <c r="P71" s="59">
        <v>7.33</v>
      </c>
      <c r="Q71" s="59">
        <v>5.55</v>
      </c>
      <c r="R71" s="59">
        <v>4.06</v>
      </c>
      <c r="S71" s="51"/>
      <c r="T71" s="43">
        <f t="shared" si="25"/>
        <v>18267.36374206543</v>
      </c>
      <c r="U71" s="43">
        <f t="shared" si="25"/>
        <v>15051.923479003906</v>
      </c>
      <c r="V71" s="43">
        <f t="shared" si="25"/>
        <v>20683.660959472654</v>
      </c>
      <c r="W71" s="43">
        <f t="shared" si="25"/>
        <v>20203.171696777343</v>
      </c>
      <c r="X71" s="43">
        <f t="shared" si="25"/>
        <v>20232.960490722657</v>
      </c>
      <c r="Y71" s="44">
        <f>L71/2</f>
        <v>5.39</v>
      </c>
      <c r="Z71" s="44">
        <f t="shared" si="26"/>
        <v>4.37</v>
      </c>
      <c r="AA71" s="44">
        <f t="shared" si="26"/>
        <v>2.9300000000000006</v>
      </c>
      <c r="AB71" s="44">
        <f t="shared" si="26"/>
        <v>1.9400000000000004</v>
      </c>
      <c r="AC71" s="44">
        <f t="shared" si="26"/>
        <v>0.16000000000000014</v>
      </c>
      <c r="AD71" s="44">
        <f t="shared" si="26"/>
        <v>1.33</v>
      </c>
      <c r="AE71" s="15">
        <f>IF(Z71=MIN(Z71:AD71),T71,IF(AA71=MIN(AA71:AD71),U71,IF(AB71=MIN(AA71:AD71),V71,IF(AC71=MIN(AA71:AD71),W71,IF(AD71=MIN(AA71:AD71),X71,0)))))</f>
        <v>20203.171696777343</v>
      </c>
      <c r="AF71" s="51"/>
      <c r="AG71" s="15"/>
      <c r="AH71" s="84">
        <v>11.7</v>
      </c>
      <c r="AI71" s="36">
        <f>1.5*(K71)/(3.141593*$U$5^2)*($U$5)/(L71)*1000</f>
        <v>128077.9851934264</v>
      </c>
      <c r="AJ71" s="34">
        <f>$AH71/$U$5/2</f>
        <v>0.975</v>
      </c>
      <c r="AK71" s="32">
        <f>($X$5/12+5)*(1+2*((N71+P71)/L71)+Q71/L71)</f>
        <v>28.113172541743978</v>
      </c>
      <c r="AL71" s="32">
        <f t="shared" si="2"/>
        <v>7.861844266719391</v>
      </c>
      <c r="AM71" s="27">
        <f>((AL71)*AI71*(AJ71)^(1/AL71)/(AJ71^2.38))</f>
        <v>1066029.8429830763</v>
      </c>
      <c r="AN71" s="51"/>
      <c r="AO71" s="4">
        <f>MATCH(MIN(Z71:AD71),Z71:AD71,0)+2</f>
        <v>6</v>
      </c>
      <c r="AP71" s="26">
        <f>INDEX($X$5:$AB$5,1,$AO71-2)</f>
        <v>36</v>
      </c>
      <c r="AQ71" s="19">
        <f>INDEX(N71:R71,1,$AO71-2)</f>
        <v>5.55</v>
      </c>
      <c r="AR71" s="75">
        <f>CharLngth($U$5,$L71*25.4,AQ71*25.4,AP71*25.4)</f>
        <v>21.62284278869629</v>
      </c>
      <c r="AS71" s="3">
        <f>AE71*$AO$5</f>
        <v>60609.51509033203</v>
      </c>
      <c r="AT71" s="75">
        <f>AR71*10/12</f>
        <v>18.019035657246906</v>
      </c>
      <c r="AU71" s="51"/>
      <c r="AX71"/>
    </row>
    <row r="72" spans="2:50" ht="12.75">
      <c r="B72" s="51"/>
      <c r="C72" s="54">
        <v>1</v>
      </c>
      <c r="D72" s="53">
        <v>170</v>
      </c>
      <c r="E72" s="56">
        <v>38072</v>
      </c>
      <c r="F72" s="57">
        <v>0.379166666666667</v>
      </c>
      <c r="G72" s="53" t="s">
        <v>14</v>
      </c>
      <c r="H72" s="53">
        <v>366</v>
      </c>
      <c r="I72" s="54" t="s">
        <v>17</v>
      </c>
      <c r="J72" s="54">
        <v>4</v>
      </c>
      <c r="K72" s="58">
        <v>17030.14433090169</v>
      </c>
      <c r="L72" s="59">
        <v>10.62</v>
      </c>
      <c r="M72" s="59">
        <v>10.44</v>
      </c>
      <c r="N72" s="59">
        <v>9.61</v>
      </c>
      <c r="O72" s="59">
        <v>8.17</v>
      </c>
      <c r="P72" s="59">
        <v>7.23</v>
      </c>
      <c r="Q72" s="59">
        <v>5.43</v>
      </c>
      <c r="R72" s="59">
        <v>4.01</v>
      </c>
      <c r="S72" s="51"/>
      <c r="T72" s="43">
        <f t="shared" si="25"/>
        <v>18253.921161499024</v>
      </c>
      <c r="U72" s="43">
        <f t="shared" si="25"/>
        <v>15117.617064819335</v>
      </c>
      <c r="V72" s="43">
        <f t="shared" si="25"/>
        <v>20567.666140136716</v>
      </c>
      <c r="W72" s="43">
        <f t="shared" si="25"/>
        <v>20277.085971679688</v>
      </c>
      <c r="X72" s="43">
        <f t="shared" si="25"/>
        <v>20122.14440673828</v>
      </c>
      <c r="Y72" s="44">
        <f>L72/2</f>
        <v>5.31</v>
      </c>
      <c r="Z72" s="44">
        <f t="shared" si="26"/>
        <v>4.3</v>
      </c>
      <c r="AA72" s="44">
        <f t="shared" si="26"/>
        <v>2.8600000000000003</v>
      </c>
      <c r="AB72" s="44">
        <f t="shared" si="26"/>
        <v>1.9200000000000008</v>
      </c>
      <c r="AC72" s="44">
        <f t="shared" si="26"/>
        <v>0.1200000000000001</v>
      </c>
      <c r="AD72" s="44">
        <f t="shared" si="26"/>
        <v>1.2999999999999998</v>
      </c>
      <c r="AE72" s="15">
        <f>IF(Z72=MIN(Z72:AD72),T72,IF(AA72=MIN(AA72:AD72),U72,IF(AB72=MIN(AA72:AD72),V72,IF(AC72=MIN(AA72:AD72),W72,IF(AD72=MIN(AA72:AD72),X72,0)))))</f>
        <v>20277.085971679688</v>
      </c>
      <c r="AF72" s="51"/>
      <c r="AG72" s="15"/>
      <c r="AH72" s="84">
        <v>11.7</v>
      </c>
      <c r="AI72" s="36">
        <f>1.5*(K72)/(3.141593*$U$5^2)*($U$5)/(L72)*1000</f>
        <v>127609.76238058187</v>
      </c>
      <c r="AJ72" s="34">
        <f>$AH72/$U$5/2</f>
        <v>0.975</v>
      </c>
      <c r="AK72" s="32">
        <f>($X$5/12+5)*(1+2*((N72+P72)/L72)+Q72/L72)</f>
        <v>28.09604519774011</v>
      </c>
      <c r="AL72" s="32">
        <f t="shared" si="2"/>
        <v>7.8313861377460015</v>
      </c>
      <c r="AM72" s="27">
        <f>((AL72)*AI72*(AJ72)^(1/AL72)/(AJ72^2.38))</f>
        <v>1058004.5551879376</v>
      </c>
      <c r="AN72" s="51"/>
      <c r="AO72" s="4">
        <f>MATCH(MIN(Z72:AD72),Z72:AD72,0)+2</f>
        <v>6</v>
      </c>
      <c r="AP72" s="26">
        <f>INDEX($X$5:$AB$5,1,$AO72-2)</f>
        <v>36</v>
      </c>
      <c r="AQ72" s="19">
        <f>INDEX(N72:R72,1,$AO72-2)</f>
        <v>5.43</v>
      </c>
      <c r="AR72" s="75">
        <f>CharLngth($U$5,$L72*25.4,AQ72*25.4,AP72*25.4)</f>
        <v>21.4554386138916</v>
      </c>
      <c r="AS72" s="3">
        <f>AE72*$AO$5</f>
        <v>60831.25791503907</v>
      </c>
      <c r="AT72" s="75">
        <f>AR72*10/12</f>
        <v>17.879532178243</v>
      </c>
      <c r="AU72" s="51"/>
      <c r="AX72"/>
    </row>
    <row r="73" spans="2:50" ht="12.75">
      <c r="B73" s="51"/>
      <c r="C73" s="54"/>
      <c r="D73" s="53"/>
      <c r="E73" s="53"/>
      <c r="F73" s="53"/>
      <c r="G73" s="53"/>
      <c r="H73" s="53"/>
      <c r="I73" s="54"/>
      <c r="J73" s="54"/>
      <c r="K73" s="58"/>
      <c r="L73" s="59"/>
      <c r="M73" s="59"/>
      <c r="N73" s="59"/>
      <c r="O73" s="59"/>
      <c r="P73" s="59"/>
      <c r="Q73" s="59"/>
      <c r="R73" s="59"/>
      <c r="S73" s="51"/>
      <c r="T73" s="43"/>
      <c r="U73" s="43"/>
      <c r="V73" s="43"/>
      <c r="W73" s="43"/>
      <c r="X73" s="43"/>
      <c r="Y73" s="44"/>
      <c r="Z73" s="44"/>
      <c r="AA73" s="44"/>
      <c r="AB73" s="44"/>
      <c r="AC73" s="44"/>
      <c r="AD73" s="44"/>
      <c r="AE73" s="15"/>
      <c r="AF73" s="51"/>
      <c r="AG73" s="15"/>
      <c r="AH73" s="84"/>
      <c r="AI73" s="36"/>
      <c r="AJ73" s="34"/>
      <c r="AK73" s="32"/>
      <c r="AL73" s="32"/>
      <c r="AM73" s="27"/>
      <c r="AN73" s="51"/>
      <c r="AO73" s="26"/>
      <c r="AP73" s="26"/>
      <c r="AQ73" s="19"/>
      <c r="AR73" s="75"/>
      <c r="AS73" s="3"/>
      <c r="AT73" s="75"/>
      <c r="AU73" s="51"/>
      <c r="AX73"/>
    </row>
    <row r="74" spans="2:50" ht="12.75">
      <c r="B74" s="51"/>
      <c r="C74" s="54">
        <v>1</v>
      </c>
      <c r="D74" s="53">
        <v>170</v>
      </c>
      <c r="E74" s="56">
        <v>38072</v>
      </c>
      <c r="F74" s="57">
        <v>0.37916666666666665</v>
      </c>
      <c r="G74" s="53" t="s">
        <v>14</v>
      </c>
      <c r="H74" s="53">
        <v>459</v>
      </c>
      <c r="I74" s="54" t="s">
        <v>24</v>
      </c>
      <c r="J74" s="54">
        <v>1</v>
      </c>
      <c r="K74" s="58">
        <v>17350.147042932727</v>
      </c>
      <c r="L74" s="59">
        <v>4.47</v>
      </c>
      <c r="M74" s="59">
        <v>3.39</v>
      </c>
      <c r="N74" s="59">
        <v>3.23</v>
      </c>
      <c r="O74" s="59">
        <v>3.04</v>
      </c>
      <c r="P74" s="59">
        <v>2.86</v>
      </c>
      <c r="Q74" s="59">
        <v>2.52</v>
      </c>
      <c r="R74" s="59">
        <v>2.14</v>
      </c>
      <c r="S74" s="51"/>
      <c r="T74" s="43">
        <f aca="true" t="shared" si="27" ref="T74:X77">hogg($U$5*25.4,$K74/(145.04*3.141593*$U$5^2),$L74*25.4,N74*25.4,X$5*25.4,$AC$4)*145.04</f>
        <v>64629.88242675781</v>
      </c>
      <c r="U74" s="43">
        <f t="shared" si="27"/>
        <v>47322.345273437495</v>
      </c>
      <c r="V74" s="43">
        <f t="shared" si="27"/>
        <v>38840.63464599609</v>
      </c>
      <c r="W74" s="43">
        <f t="shared" si="27"/>
        <v>43997.73881835937</v>
      </c>
      <c r="X74" s="43">
        <f t="shared" si="27"/>
        <v>39989.20290039062</v>
      </c>
      <c r="Y74" s="44">
        <f>L74/2</f>
        <v>2.235</v>
      </c>
      <c r="Z74" s="44">
        <f aca="true" t="shared" si="28" ref="Z74:AD77">ABS(N74-$Y74)</f>
        <v>0.9950000000000001</v>
      </c>
      <c r="AA74" s="44">
        <f t="shared" si="28"/>
        <v>0.8050000000000002</v>
      </c>
      <c r="AB74" s="44">
        <f t="shared" si="28"/>
        <v>0.625</v>
      </c>
      <c r="AC74" s="44">
        <f t="shared" si="28"/>
        <v>0.28500000000000014</v>
      </c>
      <c r="AD74" s="44">
        <f t="shared" si="28"/>
        <v>0.09499999999999975</v>
      </c>
      <c r="AE74" s="15">
        <f>IF(Z74=MIN(Z74:AD74),T74,IF(AA74=MIN(AA74:AD74),U74,IF(AB74=MIN(AA74:AD74),V74,IF(AC74=MIN(AA74:AD74),W74,IF(AD74=MIN(AA74:AD74),X74,0)))))</f>
        <v>39989.20290039062</v>
      </c>
      <c r="AF74" s="51"/>
      <c r="AG74" s="15"/>
      <c r="AH74" s="84">
        <v>11.7</v>
      </c>
      <c r="AI74" s="36">
        <f>1.5*(K74)/(3.141593*$U$5^2)*($U$5)/(L74)*1000</f>
        <v>308877.1097058471</v>
      </c>
      <c r="AJ74" s="34">
        <f>$AH74/$U$5/2</f>
        <v>0.975</v>
      </c>
      <c r="AK74" s="32">
        <f>($X$5/12+5)*(1+2*((N74+P74)/L74)+Q74/L74)</f>
        <v>25.731543624161073</v>
      </c>
      <c r="AL74" s="32">
        <f>((2.262)/(3.262-(AK74)/11.037))^1.79</f>
        <v>4.902831349888137</v>
      </c>
      <c r="AM74" s="27">
        <f>((AL74)*AI74*(AJ74)^(1/AL74)/(AJ74^2.38))</f>
        <v>1600143.8758379433</v>
      </c>
      <c r="AN74" s="51"/>
      <c r="AO74" s="4">
        <f>MATCH(MIN(Z74:AD74),Z74:AD74,0)+2</f>
        <v>7</v>
      </c>
      <c r="AP74" s="26">
        <f>INDEX($X$5:$AB$5,1,$AO74-2)</f>
        <v>48</v>
      </c>
      <c r="AQ74" s="19">
        <f>INDEX(N74:R74,1,$AO74-2)</f>
        <v>2.14</v>
      </c>
      <c r="AR74" s="75">
        <f>CharLngth($U$5,$L74*25.4,AQ74*25.4,AP74*25.4)</f>
        <v>26.636032104492188</v>
      </c>
      <c r="AS74" s="3">
        <f>AE74*$AO$5</f>
        <v>119967.60870117186</v>
      </c>
      <c r="AT74" s="75">
        <f>AR74*10/12</f>
        <v>22.196693420410156</v>
      </c>
      <c r="AU74" s="51"/>
      <c r="AX74"/>
    </row>
    <row r="75" spans="2:50" ht="12.75">
      <c r="B75" s="51"/>
      <c r="C75" s="54">
        <v>1</v>
      </c>
      <c r="D75" s="53">
        <v>170</v>
      </c>
      <c r="E75" s="56">
        <v>38072</v>
      </c>
      <c r="F75" s="57">
        <v>0.37916666666666665</v>
      </c>
      <c r="G75" s="53" t="s">
        <v>14</v>
      </c>
      <c r="H75" s="53">
        <v>459</v>
      </c>
      <c r="I75" s="54" t="s">
        <v>24</v>
      </c>
      <c r="J75" s="54">
        <v>2</v>
      </c>
      <c r="K75" s="58">
        <v>21890.18551987304</v>
      </c>
      <c r="L75" s="59">
        <v>5.62</v>
      </c>
      <c r="M75" s="59">
        <v>4.26</v>
      </c>
      <c r="N75" s="59">
        <v>4.04</v>
      </c>
      <c r="O75" s="59">
        <v>3.82</v>
      </c>
      <c r="P75" s="59">
        <v>3.6</v>
      </c>
      <c r="Q75" s="59">
        <v>3.18</v>
      </c>
      <c r="R75" s="59">
        <v>2.69</v>
      </c>
      <c r="S75" s="51"/>
      <c r="T75" s="43">
        <f t="shared" si="27"/>
        <v>65567.50352783203</v>
      </c>
      <c r="U75" s="43">
        <f t="shared" si="27"/>
        <v>47534.95227783203</v>
      </c>
      <c r="V75" s="43">
        <f t="shared" si="27"/>
        <v>38904.558830566406</v>
      </c>
      <c r="W75" s="43">
        <f t="shared" si="27"/>
        <v>43958.28747802734</v>
      </c>
      <c r="X75" s="43">
        <f t="shared" si="27"/>
        <v>40137.53604492187</v>
      </c>
      <c r="Y75" s="44">
        <f>L75/2</f>
        <v>2.81</v>
      </c>
      <c r="Z75" s="44">
        <f t="shared" si="28"/>
        <v>1.23</v>
      </c>
      <c r="AA75" s="44">
        <f t="shared" si="28"/>
        <v>1.0099999999999998</v>
      </c>
      <c r="AB75" s="44">
        <f t="shared" si="28"/>
        <v>0.79</v>
      </c>
      <c r="AC75" s="44">
        <f t="shared" si="28"/>
        <v>0.3700000000000001</v>
      </c>
      <c r="AD75" s="44">
        <f t="shared" si="28"/>
        <v>0.1200000000000001</v>
      </c>
      <c r="AE75" s="15">
        <f>IF(Z75=MIN(Z75:AD75),T75,IF(AA75=MIN(AA75:AD75),U75,IF(AB75=MIN(AA75:AD75),V75,IF(AC75=MIN(AA75:AD75),W75,IF(AD75=MIN(AA75:AD75),X75,0)))))</f>
        <v>40137.53604492187</v>
      </c>
      <c r="AF75" s="51"/>
      <c r="AG75" s="15"/>
      <c r="AH75" s="84">
        <v>11.7</v>
      </c>
      <c r="AI75" s="36">
        <f>1.5*(K75)/(3.141593*$U$5^2)*($U$5)/(L75)*1000</f>
        <v>309958.260367262</v>
      </c>
      <c r="AJ75" s="34">
        <f>$AH75/$U$5/2</f>
        <v>0.975</v>
      </c>
      <c r="AK75" s="32">
        <f>($X$5/12+5)*(1+2*((N75+P75)/L75)+Q75/L75)</f>
        <v>25.70818505338078</v>
      </c>
      <c r="AL75" s="32">
        <f aca="true" t="shared" si="29" ref="AL75:AL82">((2.262)/(3.262-(AK75)/11.037))^1.79</f>
        <v>4.882936020399838</v>
      </c>
      <c r="AM75" s="27">
        <f>((AL75)*AI75*(AJ75)^(1/AL75)/(AJ75^2.38))</f>
        <v>1599195.1557378257</v>
      </c>
      <c r="AN75" s="51"/>
      <c r="AO75" s="4">
        <f>MATCH(MIN(Z75:AD75),Z75:AD75,0)+2</f>
        <v>7</v>
      </c>
      <c r="AP75" s="26">
        <f>INDEX($X$5:$AB$5,1,$AO75-2)</f>
        <v>48</v>
      </c>
      <c r="AQ75" s="19">
        <f>INDEX(N75:R75,1,$AO75-2)</f>
        <v>2.69</v>
      </c>
      <c r="AR75" s="75">
        <f>CharLngth($U$5,$L75*25.4,AQ75*25.4,AP75*25.4)</f>
        <v>26.63020896911621</v>
      </c>
      <c r="AS75" s="3">
        <f>AE75*$AO$5</f>
        <v>120412.60813476561</v>
      </c>
      <c r="AT75" s="75">
        <f>AR75*10/12</f>
        <v>22.191840807596844</v>
      </c>
      <c r="AU75" s="51"/>
      <c r="AX75"/>
    </row>
    <row r="76" spans="2:50" ht="12.75">
      <c r="B76" s="51"/>
      <c r="C76" s="54">
        <v>1</v>
      </c>
      <c r="D76" s="53">
        <v>170</v>
      </c>
      <c r="E76" s="56">
        <v>38072</v>
      </c>
      <c r="F76" s="57">
        <v>0.379166666666667</v>
      </c>
      <c r="G76" s="53" t="s">
        <v>14</v>
      </c>
      <c r="H76" s="53">
        <v>459</v>
      </c>
      <c r="I76" s="54" t="s">
        <v>24</v>
      </c>
      <c r="J76" s="54">
        <v>3</v>
      </c>
      <c r="K76" s="58">
        <v>25720.2179794945</v>
      </c>
      <c r="L76" s="59">
        <v>6.46</v>
      </c>
      <c r="M76" s="59">
        <v>4.94</v>
      </c>
      <c r="N76" s="59">
        <v>4.71</v>
      </c>
      <c r="O76" s="59">
        <v>4.41</v>
      </c>
      <c r="P76" s="59">
        <v>4.2</v>
      </c>
      <c r="Q76" s="59">
        <v>3.68</v>
      </c>
      <c r="R76" s="59">
        <v>3.12</v>
      </c>
      <c r="S76" s="51"/>
      <c r="T76" s="43">
        <f t="shared" si="27"/>
        <v>65033.77509521484</v>
      </c>
      <c r="U76" s="43">
        <f t="shared" si="27"/>
        <v>48211.874956054686</v>
      </c>
      <c r="V76" s="43">
        <f t="shared" si="27"/>
        <v>38831.118166503904</v>
      </c>
      <c r="W76" s="43">
        <f t="shared" si="27"/>
        <v>44571.16203613281</v>
      </c>
      <c r="X76" s="43">
        <f t="shared" si="27"/>
        <v>40658.33977050781</v>
      </c>
      <c r="Y76" s="44">
        <f>L76/2</f>
        <v>3.23</v>
      </c>
      <c r="Z76" s="44">
        <f t="shared" si="28"/>
        <v>1.48</v>
      </c>
      <c r="AA76" s="44">
        <f t="shared" si="28"/>
        <v>1.1800000000000002</v>
      </c>
      <c r="AB76" s="44">
        <f t="shared" si="28"/>
        <v>0.9700000000000002</v>
      </c>
      <c r="AC76" s="44">
        <f t="shared" si="28"/>
        <v>0.4500000000000002</v>
      </c>
      <c r="AD76" s="44">
        <f t="shared" si="28"/>
        <v>0.10999999999999988</v>
      </c>
      <c r="AE76" s="15">
        <f>IF(Z76=MIN(Z76:AD76),T76,IF(AA76=MIN(AA76:AD76),U76,IF(AB76=MIN(AA76:AD76),V76,IF(AC76=MIN(AA76:AD76),W76,IF(AD76=MIN(AA76:AD76),X76,0)))))</f>
        <v>40658.33977050781</v>
      </c>
      <c r="AF76" s="51"/>
      <c r="AG76" s="15"/>
      <c r="AH76" s="84">
        <v>11.7</v>
      </c>
      <c r="AI76" s="36">
        <f>1.5*(K76)/(3.141593*$U$5^2)*($U$5)/(L76)*1000</f>
        <v>316834.31714122556</v>
      </c>
      <c r="AJ76" s="34">
        <f>$AH76/$U$5/2</f>
        <v>0.975</v>
      </c>
      <c r="AK76" s="32">
        <f>($X$5/12+5)*(1+2*((N76+P76)/L76)+Q76/L76)</f>
        <v>25.96904024767802</v>
      </c>
      <c r="AL76" s="32">
        <f t="shared" si="29"/>
        <v>5.112499920323672</v>
      </c>
      <c r="AM76" s="27">
        <f>((AL76)*AI76*(AJ76)^(1/AL76)/(AJ76^2.38))</f>
        <v>1711921.5441077775</v>
      </c>
      <c r="AN76" s="51"/>
      <c r="AO76" s="4">
        <f>MATCH(MIN(Z76:AD76),Z76:AD76,0)+2</f>
        <v>7</v>
      </c>
      <c r="AP76" s="26">
        <f>INDEX($X$5:$AB$5,1,$AO76-2)</f>
        <v>48</v>
      </c>
      <c r="AQ76" s="19">
        <f>INDEX(N76:R76,1,$AO76-2)</f>
        <v>3.12</v>
      </c>
      <c r="AR76" s="75">
        <f>CharLngth($U$5,$L76*25.4,AQ76*25.4,AP76*25.4)</f>
        <v>26.88425064086914</v>
      </c>
      <c r="AS76" s="3">
        <f>AE76*$AO$5</f>
        <v>121975.01931152343</v>
      </c>
      <c r="AT76" s="75">
        <f>AR76*10/12</f>
        <v>22.403542200724285</v>
      </c>
      <c r="AU76" s="51"/>
      <c r="AX76"/>
    </row>
    <row r="77" spans="2:50" ht="12.75">
      <c r="B77" s="51"/>
      <c r="C77" s="54">
        <v>1</v>
      </c>
      <c r="D77" s="53">
        <v>170</v>
      </c>
      <c r="E77" s="56">
        <v>38072</v>
      </c>
      <c r="F77" s="57">
        <v>0.379166666666667</v>
      </c>
      <c r="G77" s="53" t="s">
        <v>14</v>
      </c>
      <c r="H77" s="53">
        <v>459</v>
      </c>
      <c r="I77" s="54" t="s">
        <v>24</v>
      </c>
      <c r="J77" s="54">
        <v>4</v>
      </c>
      <c r="K77" s="58">
        <v>32060.271711609406</v>
      </c>
      <c r="L77" s="59">
        <v>7.92</v>
      </c>
      <c r="M77" s="59">
        <v>6.14</v>
      </c>
      <c r="N77" s="59">
        <v>5.86</v>
      </c>
      <c r="O77" s="59">
        <v>5.48</v>
      </c>
      <c r="P77" s="59">
        <v>5.19</v>
      </c>
      <c r="Q77" s="59">
        <v>4.57</v>
      </c>
      <c r="R77" s="59">
        <v>3.88</v>
      </c>
      <c r="S77" s="51"/>
      <c r="T77" s="43">
        <f t="shared" si="27"/>
        <v>64009.85501708984</v>
      </c>
      <c r="U77" s="43">
        <f t="shared" si="27"/>
        <v>47820.105839843745</v>
      </c>
      <c r="V77" s="43">
        <f t="shared" si="27"/>
        <v>38973.71486572266</v>
      </c>
      <c r="W77" s="43">
        <f t="shared" si="27"/>
        <v>44612.65831298828</v>
      </c>
      <c r="X77" s="43">
        <f t="shared" si="27"/>
        <v>40743.18693115234</v>
      </c>
      <c r="Y77" s="44">
        <f>L77/2</f>
        <v>3.96</v>
      </c>
      <c r="Z77" s="44">
        <f t="shared" si="28"/>
        <v>1.9000000000000004</v>
      </c>
      <c r="AA77" s="44">
        <f t="shared" si="28"/>
        <v>1.5200000000000005</v>
      </c>
      <c r="AB77" s="44">
        <f t="shared" si="28"/>
        <v>1.2300000000000004</v>
      </c>
      <c r="AC77" s="44">
        <f t="shared" si="28"/>
        <v>0.6100000000000003</v>
      </c>
      <c r="AD77" s="44">
        <f t="shared" si="28"/>
        <v>0.08000000000000007</v>
      </c>
      <c r="AE77" s="15">
        <f>IF(Z77=MIN(Z77:AD77),T77,IF(AA77=MIN(AA77:AD77),U77,IF(AB77=MIN(AA77:AD77),V77,IF(AC77=MIN(AA77:AD77),W77,IF(AD77=MIN(AA77:AD77),X77,0)))))</f>
        <v>40743.18693115234</v>
      </c>
      <c r="AF77" s="51"/>
      <c r="AG77" s="15"/>
      <c r="AH77" s="84">
        <v>11.7</v>
      </c>
      <c r="AI77" s="36">
        <f>1.5*(K77)/(3.141593*$U$5^2)*($U$5)/(L77)*1000</f>
        <v>322130.69173833047</v>
      </c>
      <c r="AJ77" s="34">
        <f>$AH77/$U$5/2</f>
        <v>0.975</v>
      </c>
      <c r="AK77" s="32">
        <f>($X$5/12+5)*(1+2*((N77+P77)/L77)+Q77/L77)</f>
        <v>26.20454545454546</v>
      </c>
      <c r="AL77" s="32">
        <f t="shared" si="29"/>
        <v>5.334544307614107</v>
      </c>
      <c r="AM77" s="27">
        <f>((AL77)*AI77*(AJ77)^(1/AL77)/(AJ77^2.38))</f>
        <v>1816507.8538390105</v>
      </c>
      <c r="AN77" s="51"/>
      <c r="AO77" s="4">
        <f>MATCH(MIN(Z77:AD77),Z77:AD77,0)+2</f>
        <v>7</v>
      </c>
      <c r="AP77" s="26">
        <f>INDEX($X$5:$AB$5,1,$AO77-2)</f>
        <v>48</v>
      </c>
      <c r="AQ77" s="19">
        <f>INDEX(N77:R77,1,$AO77-2)</f>
        <v>3.88</v>
      </c>
      <c r="AR77" s="75">
        <f>CharLngth($U$5,$L77*25.4,AQ77*25.4,AP77*25.4)</f>
        <v>27.295928955078125</v>
      </c>
      <c r="AS77" s="3">
        <f>AE77*$AO$5</f>
        <v>122229.56079345703</v>
      </c>
      <c r="AT77" s="75">
        <f>AR77*10/12</f>
        <v>22.746607462565105</v>
      </c>
      <c r="AU77" s="51"/>
      <c r="AX77"/>
    </row>
    <row r="78" spans="2:50" ht="12.75">
      <c r="B78" s="51"/>
      <c r="C78" s="54"/>
      <c r="D78" s="53"/>
      <c r="E78" s="53"/>
      <c r="F78" s="53"/>
      <c r="G78" s="53"/>
      <c r="H78" s="53"/>
      <c r="I78" s="54"/>
      <c r="J78" s="54"/>
      <c r="K78" s="58"/>
      <c r="L78" s="59"/>
      <c r="M78" s="59"/>
      <c r="N78" s="59"/>
      <c r="O78" s="59"/>
      <c r="P78" s="59"/>
      <c r="Q78" s="59"/>
      <c r="R78" s="59"/>
      <c r="S78" s="51"/>
      <c r="T78" s="43"/>
      <c r="U78" s="43"/>
      <c r="V78" s="43"/>
      <c r="W78" s="43"/>
      <c r="X78" s="43"/>
      <c r="Y78" s="44"/>
      <c r="Z78" s="44"/>
      <c r="AA78" s="44"/>
      <c r="AB78" s="44"/>
      <c r="AC78" s="44"/>
      <c r="AD78" s="44"/>
      <c r="AE78" s="15"/>
      <c r="AF78" s="51"/>
      <c r="AG78" s="15"/>
      <c r="AH78" s="84"/>
      <c r="AI78" s="36"/>
      <c r="AJ78" s="34"/>
      <c r="AK78" s="32"/>
      <c r="AL78" s="32"/>
      <c r="AM78" s="27"/>
      <c r="AN78" s="51"/>
      <c r="AO78" s="26"/>
      <c r="AP78" s="26"/>
      <c r="AQ78" s="19"/>
      <c r="AR78" s="75"/>
      <c r="AS78" s="3"/>
      <c r="AT78" s="75"/>
      <c r="AU78" s="51"/>
      <c r="AX78"/>
    </row>
    <row r="79" spans="2:50" ht="12.75">
      <c r="B79" s="51"/>
      <c r="C79" s="54">
        <v>1</v>
      </c>
      <c r="D79" s="53">
        <v>170</v>
      </c>
      <c r="E79" s="56">
        <v>38072</v>
      </c>
      <c r="F79" s="57">
        <v>0.37916666666666665</v>
      </c>
      <c r="G79" s="53" t="s">
        <v>14</v>
      </c>
      <c r="H79" s="53">
        <v>552</v>
      </c>
      <c r="I79" s="54" t="s">
        <v>24</v>
      </c>
      <c r="J79" s="54">
        <v>1</v>
      </c>
      <c r="K79" s="58">
        <v>17300.146619177875</v>
      </c>
      <c r="L79" s="59">
        <v>8.93</v>
      </c>
      <c r="M79" s="59">
        <v>8.18</v>
      </c>
      <c r="N79" s="59">
        <v>7.88</v>
      </c>
      <c r="O79" s="59">
        <v>7.12</v>
      </c>
      <c r="P79" s="59">
        <v>6.37</v>
      </c>
      <c r="Q79" s="59">
        <v>5</v>
      </c>
      <c r="R79" s="59">
        <v>3.79</v>
      </c>
      <c r="S79" s="51"/>
      <c r="T79" s="43">
        <f aca="true" t="shared" si="30" ref="T79:X82">hogg($U$5*25.4,$K79/(145.04*3.141593*$U$5^2),$L79*25.4,N79*25.4,X$5*25.4,$AC$4)*145.04</f>
        <v>24932.359622802735</v>
      </c>
      <c r="U79" s="43">
        <f t="shared" si="30"/>
        <v>23753.927327880858</v>
      </c>
      <c r="V79" s="43">
        <f t="shared" si="30"/>
        <v>22945.661740722655</v>
      </c>
      <c r="W79" s="43">
        <f t="shared" si="30"/>
        <v>22139.00067626953</v>
      </c>
      <c r="X79" s="43">
        <f t="shared" si="30"/>
        <v>22227.375573730467</v>
      </c>
      <c r="Y79" s="44">
        <f>L79/2</f>
        <v>4.465</v>
      </c>
      <c r="Z79" s="44">
        <f aca="true" t="shared" si="31" ref="Z79:AD82">ABS(N79-$Y79)</f>
        <v>3.415</v>
      </c>
      <c r="AA79" s="44">
        <f t="shared" si="31"/>
        <v>2.6550000000000002</v>
      </c>
      <c r="AB79" s="44">
        <f t="shared" si="31"/>
        <v>1.9050000000000002</v>
      </c>
      <c r="AC79" s="44">
        <f t="shared" si="31"/>
        <v>0.5350000000000001</v>
      </c>
      <c r="AD79" s="44">
        <f t="shared" si="31"/>
        <v>0.6749999999999998</v>
      </c>
      <c r="AE79" s="15">
        <f>IF(Z79=MIN(Z79:AD79),T79,IF(AA79=MIN(AA79:AD79),U79,IF(AB79=MIN(AA79:AD79),V79,IF(AC79=MIN(AA79:AD79),W79,IF(AD79=MIN(AA79:AD79),X79,0)))))</f>
        <v>22139.00067626953</v>
      </c>
      <c r="AF79" s="51"/>
      <c r="AG79" s="15"/>
      <c r="AH79" s="84">
        <v>11.7</v>
      </c>
      <c r="AI79" s="36">
        <f>1.5*(K79)/(3.141593*$U$5^2)*($U$5)/(L79)*1000</f>
        <v>154165.9320856928</v>
      </c>
      <c r="AJ79" s="34">
        <f>$AH79/$U$5/2</f>
        <v>0.975</v>
      </c>
      <c r="AK79" s="32">
        <f>($X$5/12+5)*(1+2*((N79+P79)/L79)+Q79/L79)</f>
        <v>28.508398656215004</v>
      </c>
      <c r="AL79" s="32">
        <f>((2.262)/(3.262-(AK79)/11.037))^1.79</f>
        <v>8.619398930636692</v>
      </c>
      <c r="AM79" s="27">
        <f>((AL79)*AI79*(AJ79)^(1/AL79)/(AJ79^2.38))</f>
        <v>1407209.4847163612</v>
      </c>
      <c r="AN79" s="51"/>
      <c r="AO79" s="4">
        <f>MATCH(MIN(Z79:AD79),Z79:AD79,0)+2</f>
        <v>6</v>
      </c>
      <c r="AP79" s="26">
        <f>INDEX($X$5:$AB$5,1,$AO79-2)</f>
        <v>36</v>
      </c>
      <c r="AQ79" s="19">
        <f>INDEX(N79:R79,1,$AO79-2)</f>
        <v>5</v>
      </c>
      <c r="AR79" s="75">
        <f>CharLngth($U$5,$L79*25.4,AQ79*25.4,AP79*25.4)</f>
        <v>23.88321304321289</v>
      </c>
      <c r="AS79" s="3">
        <f>AE79*$AO$5</f>
        <v>66417.0020288086</v>
      </c>
      <c r="AT79" s="75">
        <f>AR79*10/12</f>
        <v>19.902677536010742</v>
      </c>
      <c r="AU79" s="51"/>
      <c r="AX79"/>
    </row>
    <row r="80" spans="2:50" ht="12.75">
      <c r="B80" s="51"/>
      <c r="C80" s="54">
        <v>1</v>
      </c>
      <c r="D80" s="53">
        <v>170</v>
      </c>
      <c r="E80" s="56">
        <v>38072</v>
      </c>
      <c r="F80" s="57">
        <v>0.37916666666666665</v>
      </c>
      <c r="G80" s="53" t="s">
        <v>14</v>
      </c>
      <c r="H80" s="53">
        <v>552</v>
      </c>
      <c r="I80" s="54" t="s">
        <v>24</v>
      </c>
      <c r="J80" s="54">
        <v>2</v>
      </c>
      <c r="K80" s="58">
        <v>20540.17407849211</v>
      </c>
      <c r="L80" s="59">
        <v>10.54</v>
      </c>
      <c r="M80" s="59">
        <v>9.65</v>
      </c>
      <c r="N80" s="59">
        <v>9.3</v>
      </c>
      <c r="O80" s="59">
        <v>8.43</v>
      </c>
      <c r="P80" s="59">
        <v>7.55</v>
      </c>
      <c r="Q80" s="59">
        <v>5.96</v>
      </c>
      <c r="R80" s="59">
        <v>4.51</v>
      </c>
      <c r="S80" s="51"/>
      <c r="T80" s="43">
        <f t="shared" si="30"/>
        <v>25088.246196289063</v>
      </c>
      <c r="U80" s="43">
        <f t="shared" si="30"/>
        <v>23703.6294140625</v>
      </c>
      <c r="V80" s="43">
        <f t="shared" si="30"/>
        <v>22906.690650634766</v>
      </c>
      <c r="W80" s="43">
        <f t="shared" si="30"/>
        <v>22010.616728515623</v>
      </c>
      <c r="X80" s="43">
        <f t="shared" si="30"/>
        <v>22208.486468505856</v>
      </c>
      <c r="Y80" s="44">
        <f>L80/2</f>
        <v>5.27</v>
      </c>
      <c r="Z80" s="44">
        <f t="shared" si="31"/>
        <v>4.030000000000001</v>
      </c>
      <c r="AA80" s="44">
        <f t="shared" si="31"/>
        <v>3.16</v>
      </c>
      <c r="AB80" s="44">
        <f t="shared" si="31"/>
        <v>2.2800000000000002</v>
      </c>
      <c r="AC80" s="44">
        <f t="shared" si="31"/>
        <v>0.6900000000000004</v>
      </c>
      <c r="AD80" s="44">
        <f t="shared" si="31"/>
        <v>0.7599999999999998</v>
      </c>
      <c r="AE80" s="15">
        <f>IF(Z80=MIN(Z80:AD80),T80,IF(AA80=MIN(AA80:AD80),U80,IF(AB80=MIN(AA80:AD80),V80,IF(AC80=MIN(AA80:AD80),W80,IF(AD80=MIN(AA80:AD80),X80,0)))))</f>
        <v>22010.616728515623</v>
      </c>
      <c r="AF80" s="51"/>
      <c r="AG80" s="15"/>
      <c r="AH80" s="84">
        <v>11.7</v>
      </c>
      <c r="AI80" s="36">
        <f>1.5*(K80)/(3.141593*$U$5^2)*($U$5)/(L80)*1000</f>
        <v>155079.21613346547</v>
      </c>
      <c r="AJ80" s="34">
        <f>$AH80/$U$5/2</f>
        <v>0.975</v>
      </c>
      <c r="AK80" s="32">
        <f>($X$5/12+5)*(1+2*((N80+P80)/L80)+Q80/L80)</f>
        <v>28.57685009487666</v>
      </c>
      <c r="AL80" s="32">
        <f t="shared" si="29"/>
        <v>8.76213844188567</v>
      </c>
      <c r="AM80" s="27">
        <f>((AL80)*AI80*(AJ80)^(1/AL80)/(AJ80^2.38))</f>
        <v>1439056.508433642</v>
      </c>
      <c r="AN80" s="51"/>
      <c r="AO80" s="4">
        <f>MATCH(MIN(Z80:AD80),Z80:AD80,0)+2</f>
        <v>6</v>
      </c>
      <c r="AP80" s="26">
        <f>INDEX($X$5:$AB$5,1,$AO80-2)</f>
        <v>36</v>
      </c>
      <c r="AQ80" s="19">
        <f>INDEX(N80:R80,1,$AO80-2)</f>
        <v>5.96</v>
      </c>
      <c r="AR80" s="75">
        <f>CharLngth($U$5,$L80*25.4,AQ80*25.4,AP80*25.4)</f>
        <v>24.18052101135254</v>
      </c>
      <c r="AS80" s="3">
        <f>AE80*$AO$5</f>
        <v>66031.85018554686</v>
      </c>
      <c r="AT80" s="75">
        <f>AR80*10/12</f>
        <v>20.150434176127117</v>
      </c>
      <c r="AU80" s="51"/>
      <c r="AX80"/>
    </row>
    <row r="81" spans="2:50" ht="12.75">
      <c r="B81" s="51"/>
      <c r="C81" s="54">
        <v>1</v>
      </c>
      <c r="D81" s="53">
        <v>170</v>
      </c>
      <c r="E81" s="56">
        <v>38072</v>
      </c>
      <c r="F81" s="57">
        <v>0.379166666666667</v>
      </c>
      <c r="G81" s="53" t="s">
        <v>14</v>
      </c>
      <c r="H81" s="53">
        <v>552</v>
      </c>
      <c r="I81" s="54" t="s">
        <v>24</v>
      </c>
      <c r="J81" s="54">
        <v>3</v>
      </c>
      <c r="K81" s="58">
        <v>24190.205012596118</v>
      </c>
      <c r="L81" s="59">
        <v>12.29</v>
      </c>
      <c r="M81" s="59">
        <v>11.23</v>
      </c>
      <c r="N81" s="59">
        <v>10.82</v>
      </c>
      <c r="O81" s="59">
        <v>9.78</v>
      </c>
      <c r="P81" s="59">
        <v>8.76</v>
      </c>
      <c r="Q81" s="59">
        <v>6.91</v>
      </c>
      <c r="R81" s="59">
        <v>5.22</v>
      </c>
      <c r="S81" s="51"/>
      <c r="T81" s="43">
        <f t="shared" si="30"/>
        <v>25585.30519897461</v>
      </c>
      <c r="U81" s="43">
        <f t="shared" si="30"/>
        <v>24252.792248535156</v>
      </c>
      <c r="V81" s="43">
        <f t="shared" si="30"/>
        <v>23345.108221435545</v>
      </c>
      <c r="W81" s="43">
        <f t="shared" si="30"/>
        <v>22382.52074707031</v>
      </c>
      <c r="X81" s="43">
        <f t="shared" si="30"/>
        <v>22568.63210205078</v>
      </c>
      <c r="Y81" s="44">
        <f>L81/2</f>
        <v>6.145</v>
      </c>
      <c r="Z81" s="44">
        <f t="shared" si="31"/>
        <v>4.675000000000001</v>
      </c>
      <c r="AA81" s="44">
        <f t="shared" si="31"/>
        <v>3.635</v>
      </c>
      <c r="AB81" s="44">
        <f t="shared" si="31"/>
        <v>2.615</v>
      </c>
      <c r="AC81" s="44">
        <f t="shared" si="31"/>
        <v>0.7650000000000006</v>
      </c>
      <c r="AD81" s="44">
        <f t="shared" si="31"/>
        <v>0.9249999999999998</v>
      </c>
      <c r="AE81" s="15">
        <f>IF(Z81=MIN(Z81:AD81),T81,IF(AA81=MIN(AA81:AD81),U81,IF(AB81=MIN(AA81:AD81),V81,IF(AC81=MIN(AA81:AD81),W81,IF(AD81=MIN(AA81:AD81),X81,0)))))</f>
        <v>22382.52074707031</v>
      </c>
      <c r="AF81" s="51"/>
      <c r="AG81" s="15"/>
      <c r="AH81" s="84">
        <v>11.7</v>
      </c>
      <c r="AI81" s="36">
        <f>1.5*(K81)/(3.141593*$U$5^2)*($U$5)/(L81)*1000</f>
        <v>156631.01210898225</v>
      </c>
      <c r="AJ81" s="34">
        <f>$AH81/$U$5/2</f>
        <v>0.975</v>
      </c>
      <c r="AK81" s="32">
        <f>($X$5/12+5)*(1+2*((N81+P81)/L81)+Q81/L81)</f>
        <v>28.491456468673718</v>
      </c>
      <c r="AL81" s="32">
        <f t="shared" si="29"/>
        <v>8.584629239611315</v>
      </c>
      <c r="AM81" s="27">
        <f>((AL81)*AI81*(AJ81)^(1/AL81)/(AJ81^2.38))</f>
        <v>1423926.228795577</v>
      </c>
      <c r="AN81" s="51"/>
      <c r="AO81" s="4">
        <f>MATCH(MIN(Z81:AD81),Z81:AD81,0)+2</f>
        <v>6</v>
      </c>
      <c r="AP81" s="26">
        <f>INDEX($X$5:$AB$5,1,$AO81-2)</f>
        <v>36</v>
      </c>
      <c r="AQ81" s="19">
        <f>INDEX(N81:R81,1,$AO81-2)</f>
        <v>6.91</v>
      </c>
      <c r="AR81" s="75">
        <f>CharLngth($U$5,$L81*25.4,AQ81*25.4,AP81*25.4)</f>
        <v>24.00766944885254</v>
      </c>
      <c r="AS81" s="3">
        <f>AE81*$AO$5</f>
        <v>67147.56224121092</v>
      </c>
      <c r="AT81" s="75">
        <f>AR81*10/12</f>
        <v>20.006391207377117</v>
      </c>
      <c r="AU81" s="51"/>
      <c r="AX81"/>
    </row>
    <row r="82" spans="2:50" ht="12.75">
      <c r="B82" s="51"/>
      <c r="C82" s="54">
        <v>1</v>
      </c>
      <c r="D82" s="53">
        <v>170</v>
      </c>
      <c r="E82" s="56">
        <v>38072</v>
      </c>
      <c r="F82" s="57">
        <v>0.379166666666667</v>
      </c>
      <c r="G82" s="53" t="s">
        <v>14</v>
      </c>
      <c r="H82" s="53">
        <v>552</v>
      </c>
      <c r="I82" s="54" t="s">
        <v>24</v>
      </c>
      <c r="J82" s="54">
        <v>4</v>
      </c>
      <c r="K82" s="58">
        <v>29790.252473139244</v>
      </c>
      <c r="L82" s="59">
        <v>15.37</v>
      </c>
      <c r="M82" s="59">
        <v>14.12</v>
      </c>
      <c r="N82" s="59">
        <v>13.59</v>
      </c>
      <c r="O82" s="59">
        <v>12.3</v>
      </c>
      <c r="P82" s="59">
        <v>11.06</v>
      </c>
      <c r="Q82" s="59">
        <v>8.64</v>
      </c>
      <c r="R82" s="59">
        <v>6.57</v>
      </c>
      <c r="S82" s="51"/>
      <c r="T82" s="43">
        <f t="shared" si="30"/>
        <v>24724.110280761717</v>
      </c>
      <c r="U82" s="43">
        <f t="shared" si="30"/>
        <v>23540.73162963867</v>
      </c>
      <c r="V82" s="43">
        <f t="shared" si="30"/>
        <v>22592.784041748044</v>
      </c>
      <c r="W82" s="43">
        <f t="shared" si="30"/>
        <v>22045.710406494138</v>
      </c>
      <c r="X82" s="43">
        <f t="shared" si="30"/>
        <v>22106.75751586914</v>
      </c>
      <c r="Y82" s="44">
        <f>L82/2</f>
        <v>7.685</v>
      </c>
      <c r="Z82" s="44">
        <f t="shared" si="31"/>
        <v>5.905</v>
      </c>
      <c r="AA82" s="44">
        <f t="shared" si="31"/>
        <v>4.615000000000001</v>
      </c>
      <c r="AB82" s="44">
        <f t="shared" si="31"/>
        <v>3.375000000000001</v>
      </c>
      <c r="AC82" s="44">
        <f t="shared" si="31"/>
        <v>0.955000000000001</v>
      </c>
      <c r="AD82" s="44">
        <f t="shared" si="31"/>
        <v>1.1149999999999993</v>
      </c>
      <c r="AE82" s="15">
        <f>IF(Z82=MIN(Z82:AD82),T82,IF(AA82=MIN(AA82:AD82),U82,IF(AB82=MIN(AA82:AD82),V82,IF(AC82=MIN(AA82:AD82),W82,IF(AD82=MIN(AA82:AD82),X82,0)))))</f>
        <v>22045.710406494138</v>
      </c>
      <c r="AF82" s="51"/>
      <c r="AG82" s="15"/>
      <c r="AH82" s="84">
        <v>11.7</v>
      </c>
      <c r="AI82" s="36">
        <f>1.5*(K82)/(3.141593*$U$5^2)*($U$5)/(L82)*1000</f>
        <v>154237.6517324749</v>
      </c>
      <c r="AJ82" s="34">
        <f>$AH82/$U$5/2</f>
        <v>0.975</v>
      </c>
      <c r="AK82" s="32">
        <f>($X$5/12+5)*(1+2*((N82+P82)/L82)+Q82/L82)</f>
        <v>28.61808718282368</v>
      </c>
      <c r="AL82" s="32">
        <f t="shared" si="29"/>
        <v>8.849915348997191</v>
      </c>
      <c r="AM82" s="27">
        <f>((AL82)*AI82*(AJ82)^(1/AL82)/(AJ82^2.38))</f>
        <v>1445626.5226215674</v>
      </c>
      <c r="AN82" s="51"/>
      <c r="AO82" s="4">
        <f>MATCH(MIN(Z82:AD82),Z82:AD82,0)+2</f>
        <v>6</v>
      </c>
      <c r="AP82" s="26">
        <f>INDEX($X$5:$AB$5,1,$AO82-2)</f>
        <v>36</v>
      </c>
      <c r="AQ82" s="19">
        <f>INDEX(N82:R82,1,$AO82-2)</f>
        <v>8.64</v>
      </c>
      <c r="AR82" s="75">
        <f>CharLngth($U$5,$L82*25.4,AQ82*25.4,AP82*25.4)</f>
        <v>24.001691818237305</v>
      </c>
      <c r="AS82" s="3">
        <f>AE82*$AO$5</f>
        <v>66137.13121948241</v>
      </c>
      <c r="AT82" s="75">
        <f>AR82*10/12</f>
        <v>20.001409848531086</v>
      </c>
      <c r="AU82" s="51"/>
      <c r="AX82"/>
    </row>
    <row r="83" spans="2:50" ht="12.75">
      <c r="B83" s="51"/>
      <c r="C83" s="54"/>
      <c r="D83" s="53"/>
      <c r="E83" s="53"/>
      <c r="F83" s="53"/>
      <c r="G83" s="53"/>
      <c r="H83" s="53"/>
      <c r="I83" s="54"/>
      <c r="J83" s="54"/>
      <c r="K83" s="58"/>
      <c r="L83" s="59"/>
      <c r="M83" s="59"/>
      <c r="N83" s="59"/>
      <c r="O83" s="59"/>
      <c r="P83" s="59"/>
      <c r="Q83" s="59"/>
      <c r="R83" s="59"/>
      <c r="S83" s="51"/>
      <c r="T83" s="43"/>
      <c r="U83" s="43"/>
      <c r="V83" s="43"/>
      <c r="W83" s="43"/>
      <c r="X83" s="43"/>
      <c r="Y83" s="44"/>
      <c r="Z83" s="44"/>
      <c r="AA83" s="44"/>
      <c r="AB83" s="44"/>
      <c r="AC83" s="44"/>
      <c r="AD83" s="44"/>
      <c r="AE83" s="15"/>
      <c r="AF83" s="51"/>
      <c r="AG83" s="15"/>
      <c r="AH83" s="84"/>
      <c r="AI83" s="36"/>
      <c r="AJ83" s="34"/>
      <c r="AK83" s="32"/>
      <c r="AL83" s="32"/>
      <c r="AM83" s="27"/>
      <c r="AN83" s="51"/>
      <c r="AO83" s="26"/>
      <c r="AP83" s="26"/>
      <c r="AQ83" s="19"/>
      <c r="AR83" s="75"/>
      <c r="AS83" s="3"/>
      <c r="AT83" s="75"/>
      <c r="AU83" s="51"/>
      <c r="AX83"/>
    </row>
    <row r="84" spans="2:50" ht="12.75">
      <c r="B84" s="51"/>
      <c r="C84" s="54">
        <v>1</v>
      </c>
      <c r="D84" s="53">
        <v>170</v>
      </c>
      <c r="E84" s="56">
        <v>38072</v>
      </c>
      <c r="F84" s="57">
        <v>0.37916666666666665</v>
      </c>
      <c r="G84" s="53" t="s">
        <v>14</v>
      </c>
      <c r="H84" s="53">
        <v>658</v>
      </c>
      <c r="I84" s="54" t="s">
        <v>24</v>
      </c>
      <c r="J84" s="54">
        <v>1</v>
      </c>
      <c r="K84" s="58">
        <v>17570.148907454062</v>
      </c>
      <c r="L84" s="59">
        <v>7.87</v>
      </c>
      <c r="M84" s="59">
        <v>6.87</v>
      </c>
      <c r="N84" s="59">
        <v>6.44</v>
      </c>
      <c r="O84" s="59">
        <v>5.77</v>
      </c>
      <c r="P84" s="59">
        <v>5.28</v>
      </c>
      <c r="Q84" s="59">
        <v>4.27</v>
      </c>
      <c r="R84" s="59">
        <v>3.38</v>
      </c>
      <c r="S84" s="51"/>
      <c r="T84" s="43">
        <f aca="true" t="shared" si="32" ref="T84:X87">hogg($U$5*25.4,$K84/(145.04*3.141593*$U$5^2),$L84*25.4,N84*25.4,X$5*25.4,$AC$4)*145.04</f>
        <v>27049.566062011716</v>
      </c>
      <c r="U84" s="43">
        <f t="shared" si="32"/>
        <v>23499.65584838867</v>
      </c>
      <c r="V84" s="43">
        <f t="shared" si="32"/>
        <v>20658.827374267577</v>
      </c>
      <c r="W84" s="43">
        <f t="shared" si="32"/>
        <v>26457.60341430664</v>
      </c>
      <c r="X84" s="43">
        <f t="shared" si="32"/>
        <v>25363.987296142575</v>
      </c>
      <c r="Y84" s="44">
        <f>L84/2</f>
        <v>3.935</v>
      </c>
      <c r="Z84" s="44">
        <f aca="true" t="shared" si="33" ref="Z84:AD87">ABS(N84-$Y84)</f>
        <v>2.5050000000000003</v>
      </c>
      <c r="AA84" s="44">
        <f t="shared" si="33"/>
        <v>1.8349999999999995</v>
      </c>
      <c r="AB84" s="44">
        <f t="shared" si="33"/>
        <v>1.3450000000000002</v>
      </c>
      <c r="AC84" s="44">
        <f t="shared" si="33"/>
        <v>0.3349999999999995</v>
      </c>
      <c r="AD84" s="44">
        <f t="shared" si="33"/>
        <v>0.5550000000000002</v>
      </c>
      <c r="AE84" s="15">
        <f>IF(Z84=MIN(Z84:AD84),T84,IF(AA84=MIN(AA84:AD84),U84,IF(AB84=MIN(AA84:AD84),V84,IF(AC84=MIN(AA84:AD84),W84,IF(AD84=MIN(AA84:AD84),X84,0)))))</f>
        <v>26457.60341430664</v>
      </c>
      <c r="AF84" s="51"/>
      <c r="AG84" s="15"/>
      <c r="AH84" s="84">
        <v>11.7</v>
      </c>
      <c r="AI84" s="36">
        <f>1.5*(K84)/(3.141593*$U$5^2)*($U$5)/(L84)*1000</f>
        <v>177660.46640008822</v>
      </c>
      <c r="AJ84" s="34">
        <f>$AH84/$U$5/2</f>
        <v>0.975</v>
      </c>
      <c r="AK84" s="32">
        <f>($X$5/12+5)*(1+2*((N84+P84)/L84)+Q84/L84)</f>
        <v>27.12579415501906</v>
      </c>
      <c r="AL84" s="32">
        <f>((2.262)/(3.262-(AK84)/11.037))^1.79</f>
        <v>6.365864035762439</v>
      </c>
      <c r="AM84" s="27">
        <f>((AL84)*AI84*(AJ84)^(1/AL84)/(AJ84^2.38))</f>
        <v>1196437.260231878</v>
      </c>
      <c r="AN84" s="51"/>
      <c r="AO84" s="4">
        <f>MATCH(MIN(Z84:AD84),Z84:AD84,0)+2</f>
        <v>6</v>
      </c>
      <c r="AP84" s="26">
        <f>INDEX($X$5:$AB$5,1,$AO84-2)</f>
        <v>36</v>
      </c>
      <c r="AQ84" s="19">
        <f>INDEX(N84:R84,1,$AO84-2)</f>
        <v>4.27</v>
      </c>
      <c r="AR84" s="75">
        <f>CharLngth($U$5,$L84*25.4,AQ84*25.4,AP84*25.4)</f>
        <v>22.982807159423828</v>
      </c>
      <c r="AS84" s="3">
        <f>AE84*$AO$5</f>
        <v>79372.81024291992</v>
      </c>
      <c r="AT84" s="75">
        <f>AR84*10/12</f>
        <v>19.152339299519856</v>
      </c>
      <c r="AU84" s="51"/>
      <c r="AX84"/>
    </row>
    <row r="85" spans="2:50" ht="12.75">
      <c r="B85" s="51"/>
      <c r="C85" s="54">
        <v>1</v>
      </c>
      <c r="D85" s="53">
        <v>170</v>
      </c>
      <c r="E85" s="56">
        <v>38072</v>
      </c>
      <c r="F85" s="57">
        <v>0.37916666666666665</v>
      </c>
      <c r="G85" s="53" t="s">
        <v>14</v>
      </c>
      <c r="H85" s="53">
        <v>658</v>
      </c>
      <c r="I85" s="54" t="s">
        <v>24</v>
      </c>
      <c r="J85" s="54">
        <v>2</v>
      </c>
      <c r="K85" s="58">
        <v>20960.177638032845</v>
      </c>
      <c r="L85" s="59">
        <v>9.36</v>
      </c>
      <c r="M85" s="59">
        <v>8.13</v>
      </c>
      <c r="N85" s="59">
        <v>7.64</v>
      </c>
      <c r="O85" s="59">
        <v>6.87</v>
      </c>
      <c r="P85" s="59">
        <v>6.26</v>
      </c>
      <c r="Q85" s="59">
        <v>5.05</v>
      </c>
      <c r="R85" s="59">
        <v>3.96</v>
      </c>
      <c r="S85" s="51"/>
      <c r="T85" s="43">
        <f t="shared" si="32"/>
        <v>27347.60670776367</v>
      </c>
      <c r="U85" s="43">
        <f t="shared" si="32"/>
        <v>23515.39787597656</v>
      </c>
      <c r="V85" s="43">
        <f t="shared" si="32"/>
        <v>20833.545511474607</v>
      </c>
      <c r="W85" s="43">
        <f t="shared" si="32"/>
        <v>26706.634190673827</v>
      </c>
      <c r="X85" s="43">
        <f t="shared" si="32"/>
        <v>25759.195623779295</v>
      </c>
      <c r="Y85" s="44">
        <f>L85/2</f>
        <v>4.68</v>
      </c>
      <c r="Z85" s="44">
        <f t="shared" si="33"/>
        <v>2.96</v>
      </c>
      <c r="AA85" s="44">
        <f t="shared" si="33"/>
        <v>2.1900000000000004</v>
      </c>
      <c r="AB85" s="44">
        <f t="shared" si="33"/>
        <v>1.58</v>
      </c>
      <c r="AC85" s="44">
        <f t="shared" si="33"/>
        <v>0.3700000000000001</v>
      </c>
      <c r="AD85" s="44">
        <f t="shared" si="33"/>
        <v>0.7199999999999998</v>
      </c>
      <c r="AE85" s="15">
        <f>IF(Z85=MIN(Z85:AD85),T85,IF(AA85=MIN(AA85:AD85),U85,IF(AB85=MIN(AA85:AD85),V85,IF(AC85=MIN(AA85:AD85),W85,IF(AD85=MIN(AA85:AD85),X85,0)))))</f>
        <v>26706.634190673827</v>
      </c>
      <c r="AF85" s="51"/>
      <c r="AG85" s="15"/>
      <c r="AH85" s="84">
        <v>11.7</v>
      </c>
      <c r="AI85" s="36">
        <f>1.5*(K85)/(3.141593*$U$5^2)*($U$5)/(L85)*1000</f>
        <v>178200.61492199593</v>
      </c>
      <c r="AJ85" s="34">
        <f>$AH85/$U$5/2</f>
        <v>0.975</v>
      </c>
      <c r="AK85" s="32">
        <f>($X$5/12+5)*(1+2*((N85+P85)/L85)+Q85/L85)</f>
        <v>27.057692307692307</v>
      </c>
      <c r="AL85" s="32">
        <f aca="true" t="shared" si="34" ref="AL85:AL92">((2.262)/(3.262-(AK85)/11.037))^1.79</f>
        <v>6.279371199741037</v>
      </c>
      <c r="AM85" s="27">
        <f>((AL85)*AI85*(AJ85)^(1/AL85)/(AJ85^2.38))</f>
        <v>1183704.6046739866</v>
      </c>
      <c r="AN85" s="51"/>
      <c r="AO85" s="4">
        <f>MATCH(MIN(Z85:AD85),Z85:AD85,0)+2</f>
        <v>6</v>
      </c>
      <c r="AP85" s="26">
        <f>INDEX($X$5:$AB$5,1,$AO85-2)</f>
        <v>36</v>
      </c>
      <c r="AQ85" s="19">
        <f>INDEX(N85:R85,1,$AO85-2)</f>
        <v>5.05</v>
      </c>
      <c r="AR85" s="75">
        <f>CharLngth($U$5,$L85*25.4,AQ85*25.4,AP85*25.4)</f>
        <v>22.829275131225586</v>
      </c>
      <c r="AS85" s="3">
        <f>AE85*$AO$5</f>
        <v>80119.90257202148</v>
      </c>
      <c r="AT85" s="75">
        <f>AR85*10/12</f>
        <v>19.02439594268799</v>
      </c>
      <c r="AU85" s="51"/>
      <c r="AX85"/>
    </row>
    <row r="86" spans="2:50" ht="12.75">
      <c r="B86" s="51"/>
      <c r="C86" s="54">
        <v>1</v>
      </c>
      <c r="D86" s="53">
        <v>170</v>
      </c>
      <c r="E86" s="56">
        <v>38072</v>
      </c>
      <c r="F86" s="57">
        <v>0.379166666666667</v>
      </c>
      <c r="G86" s="53" t="s">
        <v>14</v>
      </c>
      <c r="H86" s="53">
        <v>658</v>
      </c>
      <c r="I86" s="54" t="s">
        <v>24</v>
      </c>
      <c r="J86" s="54">
        <v>3</v>
      </c>
      <c r="K86" s="58">
        <v>24760.209843401397</v>
      </c>
      <c r="L86" s="59">
        <v>11</v>
      </c>
      <c r="M86" s="59">
        <v>9.68</v>
      </c>
      <c r="N86" s="59">
        <v>9.08</v>
      </c>
      <c r="O86" s="59">
        <v>8.14</v>
      </c>
      <c r="P86" s="59">
        <v>7.43</v>
      </c>
      <c r="Q86" s="59">
        <v>5.99</v>
      </c>
      <c r="R86" s="59">
        <v>4.69</v>
      </c>
      <c r="S86" s="51"/>
      <c r="T86" s="43">
        <f t="shared" si="32"/>
        <v>26517.114608154294</v>
      </c>
      <c r="U86" s="43">
        <f t="shared" si="32"/>
        <v>23221.75251586914</v>
      </c>
      <c r="V86" s="43">
        <f t="shared" si="32"/>
        <v>29236.13214477539</v>
      </c>
      <c r="W86" s="43">
        <f t="shared" si="32"/>
        <v>26565.453897705076</v>
      </c>
      <c r="X86" s="43">
        <f t="shared" si="32"/>
        <v>25728.096654052733</v>
      </c>
      <c r="Y86" s="44">
        <f>L86/2</f>
        <v>5.5</v>
      </c>
      <c r="Z86" s="44">
        <f t="shared" si="33"/>
        <v>3.58</v>
      </c>
      <c r="AA86" s="44">
        <f t="shared" si="33"/>
        <v>2.6400000000000006</v>
      </c>
      <c r="AB86" s="44">
        <f t="shared" si="33"/>
        <v>1.9299999999999997</v>
      </c>
      <c r="AC86" s="44">
        <f t="shared" si="33"/>
        <v>0.4900000000000002</v>
      </c>
      <c r="AD86" s="44">
        <f t="shared" si="33"/>
        <v>0.8099999999999996</v>
      </c>
      <c r="AE86" s="15">
        <f>IF(Z86=MIN(Z86:AD86),T86,IF(AA86=MIN(AA86:AD86),U86,IF(AB86=MIN(AA86:AD86),V86,IF(AC86=MIN(AA86:AD86),W86,IF(AD86=MIN(AA86:AD86),X86,0)))))</f>
        <v>26565.453897705076</v>
      </c>
      <c r="AF86" s="51"/>
      <c r="AG86" s="15"/>
      <c r="AH86" s="84">
        <v>11.7</v>
      </c>
      <c r="AI86" s="36">
        <f>1.5*(K86)/(3.141593*$U$5^2)*($U$5)/(L86)*1000</f>
        <v>179123.15245656786</v>
      </c>
      <c r="AJ86" s="34">
        <f>$AH86/$U$5/2</f>
        <v>0.975</v>
      </c>
      <c r="AK86" s="32">
        <f>($X$5/12+5)*(1+2*((N86+P86)/L86)+Q86/L86)</f>
        <v>27.27818181818182</v>
      </c>
      <c r="AL86" s="32">
        <f t="shared" si="34"/>
        <v>6.566265767456889</v>
      </c>
      <c r="AM86" s="27">
        <f>((AL86)*AI86*(AJ86)^(1/AL86)/(AJ86^2.38))</f>
        <v>1244413.3714324047</v>
      </c>
      <c r="AN86" s="51"/>
      <c r="AO86" s="4">
        <f>MATCH(MIN(Z86:AD86),Z86:AD86,0)+2</f>
        <v>6</v>
      </c>
      <c r="AP86" s="26">
        <f>INDEX($X$5:$AB$5,1,$AO86-2)</f>
        <v>36</v>
      </c>
      <c r="AQ86" s="19">
        <f>INDEX(N86:R86,1,$AO86-2)</f>
        <v>5.99</v>
      </c>
      <c r="AR86" s="75">
        <f>CharLngth($U$5,$L86*25.4,AQ86*25.4,AP86*25.4)</f>
        <v>23.083486557006836</v>
      </c>
      <c r="AS86" s="3">
        <f>AE86*$AO$5</f>
        <v>79696.36169311524</v>
      </c>
      <c r="AT86" s="75">
        <f>AR86*10/12</f>
        <v>19.236238797505695</v>
      </c>
      <c r="AU86" s="51"/>
      <c r="AX86"/>
    </row>
    <row r="87" spans="2:50" ht="12.75">
      <c r="B87" s="51"/>
      <c r="C87" s="54">
        <v>1</v>
      </c>
      <c r="D87" s="53">
        <v>170</v>
      </c>
      <c r="E87" s="56">
        <v>38072</v>
      </c>
      <c r="F87" s="57">
        <v>0.379166666666667</v>
      </c>
      <c r="G87" s="53" t="s">
        <v>14</v>
      </c>
      <c r="H87" s="53">
        <v>658</v>
      </c>
      <c r="I87" s="54" t="s">
        <v>24</v>
      </c>
      <c r="J87" s="54">
        <v>4</v>
      </c>
      <c r="K87" s="58">
        <v>31720.268830076424</v>
      </c>
      <c r="L87" s="59">
        <v>13.91</v>
      </c>
      <c r="M87" s="59">
        <v>12.25</v>
      </c>
      <c r="N87" s="59">
        <v>11.49</v>
      </c>
      <c r="O87" s="59">
        <v>10.31</v>
      </c>
      <c r="P87" s="59">
        <v>9.43</v>
      </c>
      <c r="Q87" s="59">
        <v>7.55</v>
      </c>
      <c r="R87" s="59">
        <v>5.91</v>
      </c>
      <c r="S87" s="51"/>
      <c r="T87" s="43">
        <f t="shared" si="32"/>
        <v>26803.248588867187</v>
      </c>
      <c r="U87" s="43">
        <f t="shared" si="32"/>
        <v>23442.568037109373</v>
      </c>
      <c r="V87" s="43">
        <f t="shared" si="32"/>
        <v>29446.85355834961</v>
      </c>
      <c r="W87" s="43">
        <f t="shared" si="32"/>
        <v>27012.870074462888</v>
      </c>
      <c r="X87" s="43">
        <f t="shared" si="32"/>
        <v>26140.299643554685</v>
      </c>
      <c r="Y87" s="44">
        <f>L87/2</f>
        <v>6.955</v>
      </c>
      <c r="Z87" s="44">
        <f t="shared" si="33"/>
        <v>4.535</v>
      </c>
      <c r="AA87" s="44">
        <f t="shared" si="33"/>
        <v>3.3550000000000004</v>
      </c>
      <c r="AB87" s="44">
        <f t="shared" si="33"/>
        <v>2.4749999999999996</v>
      </c>
      <c r="AC87" s="44">
        <f t="shared" si="33"/>
        <v>0.5949999999999998</v>
      </c>
      <c r="AD87" s="44">
        <f t="shared" si="33"/>
        <v>1.045</v>
      </c>
      <c r="AE87" s="15">
        <f>IF(Z87=MIN(Z87:AD87),T87,IF(AA87=MIN(AA87:AD87),U87,IF(AB87=MIN(AA87:AD87),V87,IF(AC87=MIN(AA87:AD87),W87,IF(AD87=MIN(AA87:AD87),X87,0)))))</f>
        <v>27012.870074462888</v>
      </c>
      <c r="AF87" s="51"/>
      <c r="AG87" s="15"/>
      <c r="AH87" s="84">
        <v>11.7</v>
      </c>
      <c r="AI87" s="36">
        <f>1.5*(K87)/(3.141593*$U$5^2)*($U$5)/(L87)*1000</f>
        <v>181467.90164775416</v>
      </c>
      <c r="AJ87" s="34">
        <f>$AH87/$U$5/2</f>
        <v>0.975</v>
      </c>
      <c r="AK87" s="32">
        <f>($X$5/12+5)*(1+2*((N87+P87)/L87)+Q87/L87)</f>
        <v>27.30409777138749</v>
      </c>
      <c r="AL87" s="32">
        <f t="shared" si="34"/>
        <v>6.601324821031337</v>
      </c>
      <c r="AM87" s="27">
        <f>((AL87)*AI87*(AJ87)^(1/AL87)/(AJ87^2.38))</f>
        <v>1267460.116034888</v>
      </c>
      <c r="AN87" s="51"/>
      <c r="AO87" s="4">
        <f>MATCH(MIN(Z87:AD87),Z87:AD87,0)+2</f>
        <v>6</v>
      </c>
      <c r="AP87" s="26">
        <f>INDEX($X$5:$AB$5,1,$AO87-2)</f>
        <v>36</v>
      </c>
      <c r="AQ87" s="19">
        <f>INDEX(N87:R87,1,$AO87-2)</f>
        <v>7.55</v>
      </c>
      <c r="AR87" s="75">
        <f>CharLngth($U$5,$L87*25.4,AQ87*25.4,AP87*25.4)</f>
        <v>22.993379592895508</v>
      </c>
      <c r="AS87" s="3">
        <f>AE87*$AO$5</f>
        <v>81038.61022338866</v>
      </c>
      <c r="AT87" s="75">
        <f>AR87*10/12</f>
        <v>19.161149660746258</v>
      </c>
      <c r="AU87" s="51"/>
      <c r="AX87"/>
    </row>
    <row r="88" spans="2:50" ht="12.75">
      <c r="B88" s="51"/>
      <c r="C88" s="54"/>
      <c r="D88" s="53"/>
      <c r="E88" s="53"/>
      <c r="F88" s="53"/>
      <c r="G88" s="53"/>
      <c r="H88" s="53"/>
      <c r="I88" s="54"/>
      <c r="J88" s="54"/>
      <c r="K88" s="58"/>
      <c r="L88" s="59"/>
      <c r="M88" s="59"/>
      <c r="N88" s="59"/>
      <c r="O88" s="59"/>
      <c r="P88" s="59"/>
      <c r="Q88" s="59"/>
      <c r="R88" s="59"/>
      <c r="S88" s="51"/>
      <c r="T88" s="43"/>
      <c r="U88" s="43"/>
      <c r="V88" s="43"/>
      <c r="W88" s="43"/>
      <c r="X88" s="43"/>
      <c r="Y88" s="44"/>
      <c r="Z88" s="44"/>
      <c r="AA88" s="44"/>
      <c r="AB88" s="44"/>
      <c r="AC88" s="44"/>
      <c r="AD88" s="44"/>
      <c r="AE88" s="15"/>
      <c r="AF88" s="51"/>
      <c r="AG88" s="15"/>
      <c r="AH88" s="84"/>
      <c r="AI88" s="36"/>
      <c r="AJ88" s="34"/>
      <c r="AK88" s="32"/>
      <c r="AL88" s="32"/>
      <c r="AM88" s="27"/>
      <c r="AN88" s="51"/>
      <c r="AO88" s="26"/>
      <c r="AP88" s="26"/>
      <c r="AQ88" s="4"/>
      <c r="AR88" s="75"/>
      <c r="AS88" s="3"/>
      <c r="AT88" s="75"/>
      <c r="AU88" s="51"/>
      <c r="AX88"/>
    </row>
    <row r="89" spans="2:50" ht="12.75">
      <c r="B89" s="51"/>
      <c r="C89" s="54">
        <v>1</v>
      </c>
      <c r="D89" s="53">
        <v>170</v>
      </c>
      <c r="E89" s="56">
        <v>38072</v>
      </c>
      <c r="F89" s="57">
        <v>0.37916666666666665</v>
      </c>
      <c r="G89" s="53" t="s">
        <v>14</v>
      </c>
      <c r="H89" s="53">
        <v>757</v>
      </c>
      <c r="I89" s="54" t="s">
        <v>24</v>
      </c>
      <c r="J89" s="54">
        <v>1</v>
      </c>
      <c r="K89" s="58">
        <v>16960.1437376449</v>
      </c>
      <c r="L89" s="59">
        <v>11.61</v>
      </c>
      <c r="M89" s="59">
        <v>9.92</v>
      </c>
      <c r="N89" s="59">
        <v>9.17</v>
      </c>
      <c r="O89" s="59">
        <v>7.88</v>
      </c>
      <c r="P89" s="59">
        <v>6.78</v>
      </c>
      <c r="Q89" s="59">
        <v>4.95</v>
      </c>
      <c r="R89" s="59">
        <v>3.72</v>
      </c>
      <c r="S89" s="51"/>
      <c r="T89" s="43">
        <f aca="true" t="shared" si="35" ref="T89:X92">hogg($U$5*25.4,$K89/(145.04*3.141593*$U$5^2),$L89*25.4,N89*25.4,X$5*25.4,$AC$4)*145.04</f>
        <v>19645.041240234375</v>
      </c>
      <c r="U89" s="43">
        <f t="shared" si="35"/>
        <v>17874.423877563477</v>
      </c>
      <c r="V89" s="43">
        <f t="shared" si="35"/>
        <v>16721.921776123047</v>
      </c>
      <c r="W89" s="43">
        <f t="shared" si="35"/>
        <v>15646.888244018553</v>
      </c>
      <c r="X89" s="43">
        <f t="shared" si="35"/>
        <v>14495.099878540039</v>
      </c>
      <c r="Y89" s="44">
        <f>L89/2</f>
        <v>5.805</v>
      </c>
      <c r="Z89" s="44">
        <f aca="true" t="shared" si="36" ref="Z89:AD92">ABS(N89-$Y89)</f>
        <v>3.365</v>
      </c>
      <c r="AA89" s="44">
        <f t="shared" si="36"/>
        <v>2.075</v>
      </c>
      <c r="AB89" s="44">
        <f t="shared" si="36"/>
        <v>0.9750000000000005</v>
      </c>
      <c r="AC89" s="44">
        <f t="shared" si="36"/>
        <v>0.8549999999999995</v>
      </c>
      <c r="AD89" s="44">
        <f t="shared" si="36"/>
        <v>2.0849999999999995</v>
      </c>
      <c r="AE89" s="15">
        <f>IF(Z89=MIN(Z89:AD89),T89,IF(AA89=MIN(AA89:AD89),U89,IF(AB89=MIN(AA89:AD89),V89,IF(AC89=MIN(AA89:AD89),W89,IF(AD89=MIN(AA89:AD89),X89,0)))))</f>
        <v>15646.888244018553</v>
      </c>
      <c r="AF89" s="51"/>
      <c r="AG89" s="15"/>
      <c r="AH89" s="84">
        <v>10</v>
      </c>
      <c r="AI89" s="36">
        <f>1.5*(K89)/(3.141593*$U$5^2)*($U$5)/(L89)*1000</f>
        <v>116248.5104976675</v>
      </c>
      <c r="AJ89" s="34">
        <f>$AH89/$U$5/2</f>
        <v>0.8333333333333334</v>
      </c>
      <c r="AK89" s="32">
        <f>($X$5/12+5)*(1+2*((N89+P89)/L89)+Q89/L89)</f>
        <v>25.043927648578812</v>
      </c>
      <c r="AL89" s="32">
        <f>((2.262)/(3.262-(AK89)/11.037))^1.79</f>
        <v>4.365879413906702</v>
      </c>
      <c r="AM89" s="27">
        <f>((AL89)*AI89*(AJ89)^(1/AL89)/(AJ89^2.38))</f>
        <v>751232.0693951999</v>
      </c>
      <c r="AN89" s="51"/>
      <c r="AO89" s="4">
        <f>MATCH(MIN(Z89:AD89),Z89:AD89,0)+2</f>
        <v>6</v>
      </c>
      <c r="AP89" s="26">
        <f>INDEX($X$5:$AB$5,1,$AO89-2)</f>
        <v>36</v>
      </c>
      <c r="AQ89" s="19">
        <f>INDEX(N89:R89,1,$AO89-2)</f>
        <v>4.95</v>
      </c>
      <c r="AR89" s="75">
        <f>CharLngth($U$5,$L89*25.4,AQ89*25.4,AP89*25.4)</f>
        <v>17.90839385986328</v>
      </c>
      <c r="AS89" s="3">
        <f>AE89*$AO$5</f>
        <v>46940.66473205566</v>
      </c>
      <c r="AT89" s="75">
        <f>AR89*10/12</f>
        <v>14.923661549886068</v>
      </c>
      <c r="AU89" s="51"/>
      <c r="AX89"/>
    </row>
    <row r="90" spans="2:50" ht="12.75">
      <c r="B90" s="51"/>
      <c r="C90" s="54">
        <v>1</v>
      </c>
      <c r="D90" s="53">
        <v>170</v>
      </c>
      <c r="E90" s="56">
        <v>38072</v>
      </c>
      <c r="F90" s="57">
        <v>0.37916666666666665</v>
      </c>
      <c r="G90" s="53" t="s">
        <v>14</v>
      </c>
      <c r="H90" s="53">
        <v>757</v>
      </c>
      <c r="I90" s="54" t="s">
        <v>24</v>
      </c>
      <c r="J90" s="54">
        <v>2</v>
      </c>
      <c r="K90" s="58">
        <v>20290.17195971786</v>
      </c>
      <c r="L90" s="59">
        <v>13.64</v>
      </c>
      <c r="M90" s="59">
        <v>11.68</v>
      </c>
      <c r="N90" s="59">
        <v>10.79</v>
      </c>
      <c r="O90" s="59">
        <v>9.29</v>
      </c>
      <c r="P90" s="59">
        <v>7.97</v>
      </c>
      <c r="Q90" s="59">
        <v>5.83</v>
      </c>
      <c r="R90" s="59">
        <v>4.39</v>
      </c>
      <c r="S90" s="51"/>
      <c r="T90" s="43">
        <f t="shared" si="35"/>
        <v>19919.47659057617</v>
      </c>
      <c r="U90" s="43">
        <f t="shared" si="35"/>
        <v>18088.332205200193</v>
      </c>
      <c r="V90" s="43">
        <f t="shared" si="35"/>
        <v>17014.557946777342</v>
      </c>
      <c r="W90" s="43">
        <f t="shared" si="35"/>
        <v>15897.036653442381</v>
      </c>
      <c r="X90" s="43">
        <f t="shared" si="35"/>
        <v>14715.654249877929</v>
      </c>
      <c r="Y90" s="44">
        <f>L90/2</f>
        <v>6.82</v>
      </c>
      <c r="Z90" s="44">
        <f t="shared" si="36"/>
        <v>3.969999999999999</v>
      </c>
      <c r="AA90" s="44">
        <f t="shared" si="36"/>
        <v>2.469999999999999</v>
      </c>
      <c r="AB90" s="44">
        <f t="shared" si="36"/>
        <v>1.1499999999999995</v>
      </c>
      <c r="AC90" s="44">
        <f t="shared" si="36"/>
        <v>0.9900000000000002</v>
      </c>
      <c r="AD90" s="44">
        <f t="shared" si="36"/>
        <v>2.4300000000000006</v>
      </c>
      <c r="AE90" s="15">
        <f>IF(Z90=MIN(Z90:AD90),T90,IF(AA90=MIN(AA90:AD90),U90,IF(AB90=MIN(AA90:AD90),V90,IF(AC90=MIN(AA90:AD90),W90,IF(AD90=MIN(AA90:AD90),X90,0)))))</f>
        <v>15897.036653442381</v>
      </c>
      <c r="AF90" s="51"/>
      <c r="AG90" s="15"/>
      <c r="AH90" s="84">
        <v>10</v>
      </c>
      <c r="AI90" s="36">
        <f>1.5*(K90)/(3.141593*$U$5^2)*($U$5)/(L90)*1000</f>
        <v>118375.39616915162</v>
      </c>
      <c r="AJ90" s="34">
        <f>$AH90/$U$5/2</f>
        <v>0.8333333333333334</v>
      </c>
      <c r="AK90" s="32">
        <f>($X$5/12+5)*(1+2*((N90+P90)/L90)+Q90/L90)</f>
        <v>25.068914956011728</v>
      </c>
      <c r="AL90" s="32">
        <f t="shared" si="34"/>
        <v>4.383755224114915</v>
      </c>
      <c r="AM90" s="27">
        <f>((AL90)*AI90*(AJ90)^(1/AL90)/(AJ90^2.38))</f>
        <v>768239.5887961664</v>
      </c>
      <c r="AN90" s="51"/>
      <c r="AO90" s="4">
        <f>MATCH(MIN(Z90:AD90),Z90:AD90,0)+2</f>
        <v>6</v>
      </c>
      <c r="AP90" s="26">
        <f>INDEX($X$5:$AB$5,1,$AO90-2)</f>
        <v>36</v>
      </c>
      <c r="AQ90" s="19">
        <f>INDEX(N90:R90,1,$AO90-2)</f>
        <v>5.83</v>
      </c>
      <c r="AR90" s="75">
        <f>CharLngth($U$5,$L90*25.4,AQ90*25.4,AP90*25.4)</f>
        <v>17.947452545166016</v>
      </c>
      <c r="AS90" s="3">
        <f>AE90*$AO$5</f>
        <v>47691.10996032714</v>
      </c>
      <c r="AT90" s="75">
        <f>AR90*10/12</f>
        <v>14.956210454305014</v>
      </c>
      <c r="AU90" s="51"/>
      <c r="AX90"/>
    </row>
    <row r="91" spans="2:50" ht="12.75">
      <c r="B91" s="51"/>
      <c r="C91" s="54">
        <v>1</v>
      </c>
      <c r="D91" s="53">
        <v>170</v>
      </c>
      <c r="E91" s="56">
        <v>38072</v>
      </c>
      <c r="F91" s="57">
        <v>0.379166666666667</v>
      </c>
      <c r="G91" s="53" t="s">
        <v>14</v>
      </c>
      <c r="H91" s="53">
        <v>757</v>
      </c>
      <c r="I91" s="54" t="s">
        <v>24</v>
      </c>
      <c r="J91" s="54">
        <v>3</v>
      </c>
      <c r="K91" s="58">
        <v>23770.201453055382</v>
      </c>
      <c r="L91" s="59">
        <v>16.16</v>
      </c>
      <c r="M91" s="59">
        <v>13.78</v>
      </c>
      <c r="N91" s="59">
        <v>12.65</v>
      </c>
      <c r="O91" s="59">
        <v>10.96</v>
      </c>
      <c r="P91" s="59">
        <v>9.36</v>
      </c>
      <c r="Q91" s="59">
        <v>6.88</v>
      </c>
      <c r="R91" s="59">
        <v>5.22</v>
      </c>
      <c r="S91" s="51"/>
      <c r="T91" s="43">
        <f t="shared" si="35"/>
        <v>20266.524892578123</v>
      </c>
      <c r="U91" s="43">
        <f t="shared" si="35"/>
        <v>18022.171647949217</v>
      </c>
      <c r="V91" s="43">
        <f t="shared" si="35"/>
        <v>17027.899829711914</v>
      </c>
      <c r="W91" s="43">
        <f t="shared" si="35"/>
        <v>15775.80334411621</v>
      </c>
      <c r="X91" s="43">
        <f t="shared" si="35"/>
        <v>14515.265962524414</v>
      </c>
      <c r="Y91" s="44">
        <f>L91/2</f>
        <v>8.08</v>
      </c>
      <c r="Z91" s="44">
        <f t="shared" si="36"/>
        <v>4.57</v>
      </c>
      <c r="AA91" s="44">
        <f t="shared" si="36"/>
        <v>2.880000000000001</v>
      </c>
      <c r="AB91" s="44">
        <f t="shared" si="36"/>
        <v>1.2799999999999994</v>
      </c>
      <c r="AC91" s="44">
        <f t="shared" si="36"/>
        <v>1.2000000000000002</v>
      </c>
      <c r="AD91" s="44">
        <f t="shared" si="36"/>
        <v>2.8600000000000003</v>
      </c>
      <c r="AE91" s="15">
        <f>IF(Z91=MIN(Z91:AD91),T91,IF(AA91=MIN(AA91:AD91),U91,IF(AB91=MIN(AA91:AD91),V91,IF(AC91=MIN(AA91:AD91),W91,IF(AD91=MIN(AA91:AD91),X91,0)))))</f>
        <v>15775.80334411621</v>
      </c>
      <c r="AF91" s="51"/>
      <c r="AG91" s="15"/>
      <c r="AH91" s="84">
        <v>10</v>
      </c>
      <c r="AI91" s="36">
        <f>1.5*(K91)/(3.141593*$U$5^2)*($U$5)/(L91)*1000</f>
        <v>117052.7426482819</v>
      </c>
      <c r="AJ91" s="34">
        <f>$AH91/$U$5/2</f>
        <v>0.8333333333333334</v>
      </c>
      <c r="AK91" s="32">
        <f>($X$5/12+5)*(1+2*((N91+P91)/L91)+Q91/L91)</f>
        <v>24.898514851485146</v>
      </c>
      <c r="AL91" s="32">
        <f t="shared" si="34"/>
        <v>4.2640703197820455</v>
      </c>
      <c r="AM91" s="27">
        <f>((AL91)*AI91*(AJ91)^(1/AL91)/(AJ91^2.38))</f>
        <v>738053.6177897241</v>
      </c>
      <c r="AN91" s="51"/>
      <c r="AO91" s="4">
        <f>MATCH(MIN(Z91:AD91),Z91:AD91,0)+2</f>
        <v>6</v>
      </c>
      <c r="AP91" s="26">
        <f>INDEX($X$5:$AB$5,1,$AO91-2)</f>
        <v>36</v>
      </c>
      <c r="AQ91" s="19">
        <f>INDEX(N91:R91,1,$AO91-2)</f>
        <v>6.88</v>
      </c>
      <c r="AR91" s="75">
        <f>CharLngth($U$5,$L91*25.4,AQ91*25.4,AP91*25.4)</f>
        <v>17.885879516601562</v>
      </c>
      <c r="AS91" s="3">
        <f>AE91*$AO$5</f>
        <v>47327.41003234863</v>
      </c>
      <c r="AT91" s="75">
        <f>AR91*10/12</f>
        <v>14.904899597167969</v>
      </c>
      <c r="AU91" s="51"/>
      <c r="AX91"/>
    </row>
    <row r="92" spans="2:50" ht="12.75">
      <c r="B92" s="51"/>
      <c r="C92" s="54">
        <v>1</v>
      </c>
      <c r="D92" s="53">
        <v>170</v>
      </c>
      <c r="E92" s="56">
        <v>38072</v>
      </c>
      <c r="F92" s="57">
        <v>0.379166666666667</v>
      </c>
      <c r="G92" s="53" t="s">
        <v>14</v>
      </c>
      <c r="H92" s="53">
        <v>757</v>
      </c>
      <c r="I92" s="54" t="s">
        <v>24</v>
      </c>
      <c r="J92" s="54">
        <v>4</v>
      </c>
      <c r="K92" s="58">
        <v>29790.252473139244</v>
      </c>
      <c r="L92" s="59">
        <v>20.36</v>
      </c>
      <c r="M92" s="59">
        <v>17.32</v>
      </c>
      <c r="N92" s="59">
        <v>15.89</v>
      </c>
      <c r="O92" s="59">
        <v>13.68</v>
      </c>
      <c r="P92" s="59">
        <v>11.68</v>
      </c>
      <c r="Q92" s="59">
        <v>8.56</v>
      </c>
      <c r="R92" s="59">
        <v>6.44</v>
      </c>
      <c r="S92" s="51"/>
      <c r="T92" s="43">
        <f t="shared" si="35"/>
        <v>20320.84185913086</v>
      </c>
      <c r="U92" s="43">
        <f t="shared" si="35"/>
        <v>18226.48050354004</v>
      </c>
      <c r="V92" s="43">
        <f t="shared" si="35"/>
        <v>17159.77278442383</v>
      </c>
      <c r="W92" s="43">
        <f t="shared" si="35"/>
        <v>15871.307855224608</v>
      </c>
      <c r="X92" s="43">
        <f t="shared" si="35"/>
        <v>14645.19246520996</v>
      </c>
      <c r="Y92" s="44">
        <f>L92/2</f>
        <v>10.18</v>
      </c>
      <c r="Z92" s="44">
        <f t="shared" si="36"/>
        <v>5.710000000000001</v>
      </c>
      <c r="AA92" s="44">
        <f t="shared" si="36"/>
        <v>3.5</v>
      </c>
      <c r="AB92" s="44">
        <f t="shared" si="36"/>
        <v>1.5</v>
      </c>
      <c r="AC92" s="44">
        <f t="shared" si="36"/>
        <v>1.6199999999999992</v>
      </c>
      <c r="AD92" s="44">
        <f t="shared" si="36"/>
        <v>3.7399999999999993</v>
      </c>
      <c r="AE92" s="15">
        <f>IF(Z92=MIN(Z92:AD92),T92,IF(AA92=MIN(AA92:AD92),U92,IF(AB92=MIN(AA92:AD92),V92,IF(AC92=MIN(AA92:AD92),W92,IF(AD92=MIN(AA92:AD92),X92,0)))))</f>
        <v>17159.77278442383</v>
      </c>
      <c r="AF92" s="51"/>
      <c r="AG92" s="15"/>
      <c r="AH92" s="84">
        <v>10</v>
      </c>
      <c r="AI92" s="36">
        <f>1.5*(K92)/(3.141593*$U$5^2)*($U$5)/(L92)*1000</f>
        <v>116435.79111631331</v>
      </c>
      <c r="AJ92" s="34">
        <f>$AH92/$U$5/2</f>
        <v>0.8333333333333334</v>
      </c>
      <c r="AK92" s="32">
        <f>($X$5/12+5)*(1+2*((N92+P92)/L92)+Q92/L92)</f>
        <v>24.7721021611002</v>
      </c>
      <c r="AL92" s="32">
        <f t="shared" si="34"/>
        <v>4.178538317679613</v>
      </c>
      <c r="AM92" s="27">
        <f>((AL92)*AI92*(AJ92)^(1/AL92)/(AJ92^2.38))</f>
        <v>718807.7398388636</v>
      </c>
      <c r="AN92" s="51"/>
      <c r="AO92" s="4">
        <f>MATCH(MIN(Z92:AD92),Z92:AD92,0)+2</f>
        <v>5</v>
      </c>
      <c r="AP92" s="26">
        <f>INDEX($X$5:$AB$5,1,$AO92-2)</f>
        <v>24</v>
      </c>
      <c r="AQ92" s="19">
        <f>INDEX(N92:R92,1,$AO92-2)</f>
        <v>11.68</v>
      </c>
      <c r="AR92" s="75">
        <f>CharLngth($U$5,$L92*25.4,AQ92*25.4,AP92*25.4)</f>
        <v>16.41891860961914</v>
      </c>
      <c r="AS92" s="3">
        <f>AE92*$AO$5</f>
        <v>51479.31835327149</v>
      </c>
      <c r="AT92" s="75">
        <f>AR92*10/12</f>
        <v>13.682432174682617</v>
      </c>
      <c r="AU92" s="51"/>
      <c r="AX92"/>
    </row>
    <row r="93" spans="2:50" ht="12.75">
      <c r="B93" s="51"/>
      <c r="C93" s="54"/>
      <c r="D93" s="53"/>
      <c r="E93" s="53"/>
      <c r="F93" s="53"/>
      <c r="G93" s="53"/>
      <c r="H93" s="53"/>
      <c r="I93" s="54"/>
      <c r="J93" s="54"/>
      <c r="K93" s="58"/>
      <c r="L93" s="59"/>
      <c r="M93" s="59"/>
      <c r="N93" s="59"/>
      <c r="O93" s="59"/>
      <c r="P93" s="59"/>
      <c r="Q93" s="59"/>
      <c r="R93" s="59"/>
      <c r="S93" s="51"/>
      <c r="T93" s="43"/>
      <c r="U93" s="43"/>
      <c r="V93" s="43"/>
      <c r="W93" s="43"/>
      <c r="X93" s="43"/>
      <c r="Y93" s="44"/>
      <c r="Z93" s="44"/>
      <c r="AA93" s="44"/>
      <c r="AB93" s="44"/>
      <c r="AC93" s="44"/>
      <c r="AD93" s="44"/>
      <c r="AE93" s="15"/>
      <c r="AF93" s="51"/>
      <c r="AG93" s="15"/>
      <c r="AH93" s="84"/>
      <c r="AI93" s="36"/>
      <c r="AJ93" s="34"/>
      <c r="AK93" s="32"/>
      <c r="AL93" s="32"/>
      <c r="AM93" s="27"/>
      <c r="AN93" s="51"/>
      <c r="AO93" s="26"/>
      <c r="AP93" s="26"/>
      <c r="AQ93" s="19"/>
      <c r="AR93" s="75"/>
      <c r="AS93" s="3"/>
      <c r="AT93" s="75"/>
      <c r="AU93" s="51"/>
      <c r="AX93"/>
    </row>
    <row r="94" spans="2:50" ht="12.75">
      <c r="B94" s="51"/>
      <c r="C94" s="54">
        <v>1</v>
      </c>
      <c r="D94" s="53">
        <v>170</v>
      </c>
      <c r="E94" s="56">
        <v>38072</v>
      </c>
      <c r="F94" s="57">
        <v>0.37916666666666665</v>
      </c>
      <c r="G94" s="53" t="s">
        <v>14</v>
      </c>
      <c r="H94" s="53">
        <v>859</v>
      </c>
      <c r="I94" s="54" t="s">
        <v>24</v>
      </c>
      <c r="J94" s="54">
        <v>1</v>
      </c>
      <c r="K94" s="58">
        <v>16170.13704231828</v>
      </c>
      <c r="L94" s="59">
        <v>10.28</v>
      </c>
      <c r="M94" s="59">
        <v>9.01</v>
      </c>
      <c r="N94" s="59">
        <v>8.22</v>
      </c>
      <c r="O94" s="59">
        <v>7.12</v>
      </c>
      <c r="P94" s="59">
        <v>6.22</v>
      </c>
      <c r="Q94" s="59">
        <v>4.63</v>
      </c>
      <c r="R94" s="59">
        <v>3.46</v>
      </c>
      <c r="S94" s="51"/>
      <c r="T94" s="43">
        <f aca="true" t="shared" si="37" ref="T94:X97">hogg($U$5*25.4,$K94/(145.04*3.141593*$U$5^2),$L94*25.4,N94*25.4,X$5*25.4,$AC$4)*145.04</f>
        <v>20433.408532714842</v>
      </c>
      <c r="U94" s="43">
        <f t="shared" si="37"/>
        <v>18547.460291137693</v>
      </c>
      <c r="V94" s="43">
        <f t="shared" si="37"/>
        <v>17126.73178894043</v>
      </c>
      <c r="W94" s="43">
        <f t="shared" si="37"/>
        <v>16046.86809020996</v>
      </c>
      <c r="X94" s="43">
        <f t="shared" si="37"/>
        <v>15086.063295898437</v>
      </c>
      <c r="Y94" s="44">
        <f>L94/2</f>
        <v>5.14</v>
      </c>
      <c r="Z94" s="44">
        <f aca="true" t="shared" si="38" ref="Z94:AD97">ABS(N94-$Y94)</f>
        <v>3.080000000000001</v>
      </c>
      <c r="AA94" s="44">
        <f t="shared" si="38"/>
        <v>1.9800000000000004</v>
      </c>
      <c r="AB94" s="44">
        <f t="shared" si="38"/>
        <v>1.08</v>
      </c>
      <c r="AC94" s="44">
        <f t="shared" si="38"/>
        <v>0.5099999999999998</v>
      </c>
      <c r="AD94" s="44">
        <f t="shared" si="38"/>
        <v>1.6799999999999997</v>
      </c>
      <c r="AE94" s="15">
        <f>IF(Z94=MIN(Z94:AD94),T94,IF(AA94=MIN(AA94:AD94),U94,IF(AB94=MIN(AA94:AD94),V94,IF(AC94=MIN(AA94:AD94),W94,IF(AD94=MIN(AA94:AD94),X94,0)))))</f>
        <v>16046.86809020996</v>
      </c>
      <c r="AF94" s="51"/>
      <c r="AG94" s="15"/>
      <c r="AH94" s="84">
        <v>10</v>
      </c>
      <c r="AI94" s="36">
        <f>1.5*(K94)/(3.141593*$U$5^2)*($U$5)/(L94)*1000</f>
        <v>125173.00374431007</v>
      </c>
      <c r="AJ94" s="34">
        <f>$AH94/$U$5/2</f>
        <v>0.8333333333333334</v>
      </c>
      <c r="AK94" s="32">
        <f>($X$5/12+5)*(1+2*((N94+P94)/L94)+Q94/L94)</f>
        <v>25.558365758754864</v>
      </c>
      <c r="AL94" s="32">
        <f>((2.262)/(3.262-(AK94)/11.037))^1.79</f>
        <v>4.758269151954639</v>
      </c>
      <c r="AM94" s="27">
        <f>((AL94)*AI94*(AJ94)^(1/AL94)/(AJ94^2.38))</f>
        <v>884647.5465227003</v>
      </c>
      <c r="AN94" s="51"/>
      <c r="AO94" s="4">
        <f>MATCH(MIN(Z94:AD94),Z94:AD94,0)+2</f>
        <v>6</v>
      </c>
      <c r="AP94" s="26">
        <f>INDEX($X$5:$AB$5,1,$AO94-2)</f>
        <v>36</v>
      </c>
      <c r="AQ94" s="19">
        <f>INDEX(N94:R94,1,$AO94-2)</f>
        <v>4.63</v>
      </c>
      <c r="AR94" s="75">
        <f>CharLngth($U$5,$L94*25.4,AQ94*25.4,AP94*25.4)</f>
        <v>18.766691207885742</v>
      </c>
      <c r="AS94" s="3">
        <f>AE94*$AO$5</f>
        <v>48140.60427062988</v>
      </c>
      <c r="AT94" s="75">
        <f>AR94*10/12</f>
        <v>15.638909339904785</v>
      </c>
      <c r="AU94" s="51"/>
      <c r="AX94"/>
    </row>
    <row r="95" spans="2:50" ht="12.75">
      <c r="B95" s="51"/>
      <c r="C95" s="54">
        <v>1</v>
      </c>
      <c r="D95" s="53">
        <v>170</v>
      </c>
      <c r="E95" s="56">
        <v>38072</v>
      </c>
      <c r="F95" s="57">
        <v>0.37916666666666665</v>
      </c>
      <c r="G95" s="53" t="s">
        <v>14</v>
      </c>
      <c r="H95" s="53">
        <v>859</v>
      </c>
      <c r="I95" s="54" t="s">
        <v>24</v>
      </c>
      <c r="J95" s="54">
        <v>2</v>
      </c>
      <c r="K95" s="58">
        <v>19840.16814592422</v>
      </c>
      <c r="L95" s="59">
        <v>12.58</v>
      </c>
      <c r="M95" s="59">
        <v>11.01</v>
      </c>
      <c r="N95" s="59">
        <v>10.04</v>
      </c>
      <c r="O95" s="59">
        <v>8.72</v>
      </c>
      <c r="P95" s="59">
        <v>7.61</v>
      </c>
      <c r="Q95" s="59">
        <v>5.62</v>
      </c>
      <c r="R95" s="59">
        <v>4.15</v>
      </c>
      <c r="S95" s="51"/>
      <c r="T95" s="43">
        <f t="shared" si="37"/>
        <v>20599.380361328123</v>
      </c>
      <c r="U95" s="43">
        <f t="shared" si="37"/>
        <v>18568.486177978513</v>
      </c>
      <c r="V95" s="43">
        <f t="shared" si="37"/>
        <v>17177.245483398438</v>
      </c>
      <c r="W95" s="43">
        <f t="shared" si="37"/>
        <v>16225.007733764647</v>
      </c>
      <c r="X95" s="43">
        <f t="shared" si="37"/>
        <v>15339.65202331543</v>
      </c>
      <c r="Y95" s="44">
        <f>L95/2</f>
        <v>6.29</v>
      </c>
      <c r="Z95" s="44">
        <f t="shared" si="38"/>
        <v>3.749999999999999</v>
      </c>
      <c r="AA95" s="44">
        <f t="shared" si="38"/>
        <v>2.4300000000000006</v>
      </c>
      <c r="AB95" s="44">
        <f t="shared" si="38"/>
        <v>1.3200000000000003</v>
      </c>
      <c r="AC95" s="44">
        <f t="shared" si="38"/>
        <v>0.6699999999999999</v>
      </c>
      <c r="AD95" s="44">
        <f t="shared" si="38"/>
        <v>2.1399999999999997</v>
      </c>
      <c r="AE95" s="15">
        <f>IF(Z95=MIN(Z95:AD95),T95,IF(AA95=MIN(AA95:AD95),U95,IF(AB95=MIN(AA95:AD95),V95,IF(AC95=MIN(AA95:AD95),W95,IF(AD95=MIN(AA95:AD95),X95,0)))))</f>
        <v>16225.007733764647</v>
      </c>
      <c r="AF95" s="51"/>
      <c r="AG95" s="15"/>
      <c r="AH95" s="84">
        <v>10</v>
      </c>
      <c r="AI95" s="36">
        <f>1.5*(K95)/(3.141593*$U$5^2)*($U$5)/(L95)*1000</f>
        <v>125503.19888776889</v>
      </c>
      <c r="AJ95" s="34">
        <f>$AH95/$U$5/2</f>
        <v>0.8333333333333334</v>
      </c>
      <c r="AK95" s="32">
        <f>($X$5/12+5)*(1+2*((N95+P95)/L95)+Q95/L95)</f>
        <v>25.516693163751984</v>
      </c>
      <c r="AL95" s="32">
        <f aca="true" t="shared" si="39" ref="AL95:AL102">((2.262)/(3.262-(AK95)/11.037))^1.79</f>
        <v>4.724473547254664</v>
      </c>
      <c r="AM95" s="27">
        <f>((AL95)*AI95*(AJ95)^(1/AL95)/(AJ95^2.38))</f>
        <v>880440.0295913466</v>
      </c>
      <c r="AN95" s="51"/>
      <c r="AO95" s="4">
        <f>MATCH(MIN(Z95:AD95),Z95:AD95,0)+2</f>
        <v>6</v>
      </c>
      <c r="AP95" s="26">
        <f>INDEX($X$5:$AB$5,1,$AO95-2)</f>
        <v>36</v>
      </c>
      <c r="AQ95" s="19">
        <f>INDEX(N95:R95,1,$AO95-2)</f>
        <v>5.62</v>
      </c>
      <c r="AR95" s="75">
        <f>CharLngth($U$5,$L95*25.4,AQ95*25.4,AP95*25.4)</f>
        <v>18.6156005859375</v>
      </c>
      <c r="AS95" s="3">
        <f>AE95*$AO$5</f>
        <v>48675.02320129394</v>
      </c>
      <c r="AT95" s="75">
        <f>AR95*10/12</f>
        <v>15.51300048828125</v>
      </c>
      <c r="AU95" s="51"/>
      <c r="AX95"/>
    </row>
    <row r="96" spans="2:50" ht="12.75">
      <c r="B96" s="51"/>
      <c r="C96" s="54">
        <v>1</v>
      </c>
      <c r="D96" s="53">
        <v>170</v>
      </c>
      <c r="E96" s="56">
        <v>38072</v>
      </c>
      <c r="F96" s="57">
        <v>0.379166666666667</v>
      </c>
      <c r="G96" s="53" t="s">
        <v>14</v>
      </c>
      <c r="H96" s="53">
        <v>859</v>
      </c>
      <c r="I96" s="54" t="s">
        <v>24</v>
      </c>
      <c r="J96" s="54">
        <v>3</v>
      </c>
      <c r="K96" s="58">
        <v>23330.197724012705</v>
      </c>
      <c r="L96" s="59">
        <v>15.05</v>
      </c>
      <c r="M96" s="59">
        <v>13.1</v>
      </c>
      <c r="N96" s="59">
        <v>11.93</v>
      </c>
      <c r="O96" s="59">
        <v>10.32</v>
      </c>
      <c r="P96" s="59">
        <v>9.04</v>
      </c>
      <c r="Q96" s="59">
        <v>6.65</v>
      </c>
      <c r="R96" s="59">
        <v>4.92</v>
      </c>
      <c r="S96" s="51"/>
      <c r="T96" s="43">
        <f t="shared" si="37"/>
        <v>20639.418182373047</v>
      </c>
      <c r="U96" s="43">
        <f t="shared" si="37"/>
        <v>18619.56090209961</v>
      </c>
      <c r="V96" s="43">
        <f t="shared" si="37"/>
        <v>17056.59754821777</v>
      </c>
      <c r="W96" s="43">
        <f t="shared" si="37"/>
        <v>16128.605796508788</v>
      </c>
      <c r="X96" s="43">
        <f t="shared" si="37"/>
        <v>15172.392150268553</v>
      </c>
      <c r="Y96" s="44">
        <f>L96/2</f>
        <v>7.525</v>
      </c>
      <c r="Z96" s="44">
        <f t="shared" si="38"/>
        <v>4.404999999999999</v>
      </c>
      <c r="AA96" s="44">
        <f t="shared" si="38"/>
        <v>2.795</v>
      </c>
      <c r="AB96" s="44">
        <f t="shared" si="38"/>
        <v>1.5149999999999988</v>
      </c>
      <c r="AC96" s="44">
        <f t="shared" si="38"/>
        <v>0.875</v>
      </c>
      <c r="AD96" s="44">
        <f t="shared" si="38"/>
        <v>2.6050000000000004</v>
      </c>
      <c r="AE96" s="15">
        <f>IF(Z96=MIN(Z96:AD96),T96,IF(AA96=MIN(AA96:AD96),U96,IF(AB96=MIN(AA96:AD96),V96,IF(AC96=MIN(AA96:AD96),W96,IF(AD96=MIN(AA96:AD96),X96,0)))))</f>
        <v>16128.605796508788</v>
      </c>
      <c r="AF96" s="51"/>
      <c r="AG96" s="15"/>
      <c r="AH96" s="84">
        <v>10</v>
      </c>
      <c r="AI96" s="36">
        <f>1.5*(K96)/(3.141593*$U$5^2)*($U$5)/(L96)*1000</f>
        <v>123359.3316165528</v>
      </c>
      <c r="AJ96" s="34">
        <f>$AH96/$U$5/2</f>
        <v>0.8333333333333334</v>
      </c>
      <c r="AK96" s="32">
        <f>($X$5/12+5)*(1+2*((N96+P96)/L96)+Q96/L96)</f>
        <v>25.371428571428574</v>
      </c>
      <c r="AL96" s="32">
        <f t="shared" si="39"/>
        <v>4.609544804283363</v>
      </c>
      <c r="AM96" s="27">
        <f>((AL96)*AI96*(AJ96)^(1/AL96)/(AJ96^2.38))</f>
        <v>843536.2340640052</v>
      </c>
      <c r="AN96" s="51"/>
      <c r="AO96" s="4">
        <f>MATCH(MIN(Z96:AD96),Z96:AD96,0)+2</f>
        <v>6</v>
      </c>
      <c r="AP96" s="26">
        <f>INDEX($X$5:$AB$5,1,$AO96-2)</f>
        <v>36</v>
      </c>
      <c r="AQ96" s="19">
        <f>INDEX(N96:R96,1,$AO96-2)</f>
        <v>6.65</v>
      </c>
      <c r="AR96" s="75">
        <f>CharLngth($U$5,$L96*25.4,AQ96*25.4,AP96*25.4)</f>
        <v>18.41501808166504</v>
      </c>
      <c r="AS96" s="3">
        <f>AE96*$AO$5</f>
        <v>48385.81738952636</v>
      </c>
      <c r="AT96" s="75">
        <f>AR96*10/12</f>
        <v>15.345848401387533</v>
      </c>
      <c r="AU96" s="51"/>
      <c r="AX96"/>
    </row>
    <row r="97" spans="2:50" ht="12.75">
      <c r="B97" s="51"/>
      <c r="C97" s="54">
        <v>1</v>
      </c>
      <c r="D97" s="53">
        <v>170</v>
      </c>
      <c r="E97" s="56">
        <v>38072</v>
      </c>
      <c r="F97" s="57">
        <v>0.379166666666667</v>
      </c>
      <c r="G97" s="53" t="s">
        <v>14</v>
      </c>
      <c r="H97" s="53">
        <v>859</v>
      </c>
      <c r="I97" s="54" t="s">
        <v>24</v>
      </c>
      <c r="J97" s="54">
        <v>4</v>
      </c>
      <c r="K97" s="58">
        <v>29470.249761108204</v>
      </c>
      <c r="L97" s="59">
        <v>19.07</v>
      </c>
      <c r="M97" s="59">
        <v>16.66</v>
      </c>
      <c r="N97" s="59">
        <v>15.05</v>
      </c>
      <c r="O97" s="59">
        <v>13</v>
      </c>
      <c r="P97" s="59">
        <v>11.35</v>
      </c>
      <c r="Q97" s="59">
        <v>8.29</v>
      </c>
      <c r="R97" s="59">
        <v>6.09</v>
      </c>
      <c r="S97" s="51"/>
      <c r="T97" s="43">
        <f t="shared" si="37"/>
        <v>20828.311447753906</v>
      </c>
      <c r="U97" s="43">
        <f t="shared" si="37"/>
        <v>18760.929311523436</v>
      </c>
      <c r="V97" s="43">
        <f t="shared" si="37"/>
        <v>17227.224705810546</v>
      </c>
      <c r="W97" s="43">
        <f t="shared" si="37"/>
        <v>16347.090886840819</v>
      </c>
      <c r="X97" s="43">
        <f t="shared" si="37"/>
        <v>15368.577694702148</v>
      </c>
      <c r="Y97" s="44">
        <f>L97/2</f>
        <v>9.535</v>
      </c>
      <c r="Z97" s="44">
        <f t="shared" si="38"/>
        <v>5.515000000000001</v>
      </c>
      <c r="AA97" s="44">
        <f t="shared" si="38"/>
        <v>3.465</v>
      </c>
      <c r="AB97" s="44">
        <f t="shared" si="38"/>
        <v>1.8149999999999995</v>
      </c>
      <c r="AC97" s="44">
        <f t="shared" si="38"/>
        <v>1.245000000000001</v>
      </c>
      <c r="AD97" s="44">
        <f t="shared" si="38"/>
        <v>3.4450000000000003</v>
      </c>
      <c r="AE97" s="15">
        <f>IF(Z97=MIN(Z97:AD97),T97,IF(AA97=MIN(AA97:AD97),U97,IF(AB97=MIN(AA97:AD97),V97,IF(AC97=MIN(AA97:AD97),W97,IF(AD97=MIN(AA97:AD97),X97,0)))))</f>
        <v>16347.090886840819</v>
      </c>
      <c r="AF97" s="51"/>
      <c r="AG97" s="15"/>
      <c r="AH97" s="84">
        <v>10</v>
      </c>
      <c r="AI97" s="36">
        <f>1.5*(K97)/(3.141593*$U$5^2)*($U$5)/(L97)*1000</f>
        <v>122976.80667146207</v>
      </c>
      <c r="AJ97" s="34">
        <f>$AH97/$U$5/2</f>
        <v>0.8333333333333334</v>
      </c>
      <c r="AK97" s="32">
        <f>($X$5/12+5)*(1+2*((N97+P97)/L97)+Q97/L97)</f>
        <v>25.220765600419508</v>
      </c>
      <c r="AL97" s="32">
        <f t="shared" si="39"/>
        <v>4.4948839909355875</v>
      </c>
      <c r="AM97" s="27">
        <f>((AL97)*AI97*(AJ97)^(1/AL97)/(AJ97^2.38))</f>
        <v>819175.9714594389</v>
      </c>
      <c r="AN97" s="51"/>
      <c r="AO97" s="4">
        <f>MATCH(MIN(Z97:AD97),Z97:AD97,0)+2</f>
        <v>6</v>
      </c>
      <c r="AP97" s="26">
        <f>INDEX($X$5:$AB$5,1,$AO97-2)</f>
        <v>36</v>
      </c>
      <c r="AQ97" s="19">
        <f>INDEX(N97:R97,1,$AO97-2)</f>
        <v>8.29</v>
      </c>
      <c r="AR97" s="75">
        <f>CharLngth($U$5,$L97*25.4,AQ97*25.4,AP97*25.4)</f>
        <v>18.12436866760254</v>
      </c>
      <c r="AS97" s="3">
        <f>AE97*$AO$5</f>
        <v>49041.27266052246</v>
      </c>
      <c r="AT97" s="75">
        <f>AR97*10/12</f>
        <v>15.10364055633545</v>
      </c>
      <c r="AU97" s="51"/>
      <c r="AX97"/>
    </row>
    <row r="98" spans="2:50" ht="12.75">
      <c r="B98" s="51"/>
      <c r="C98" s="54"/>
      <c r="D98" s="53"/>
      <c r="E98" s="53"/>
      <c r="F98" s="53"/>
      <c r="G98" s="53"/>
      <c r="H98" s="53"/>
      <c r="I98" s="54"/>
      <c r="J98" s="54"/>
      <c r="K98" s="58"/>
      <c r="L98" s="59"/>
      <c r="M98" s="59"/>
      <c r="N98" s="59"/>
      <c r="O98" s="59"/>
      <c r="P98" s="59"/>
      <c r="Q98" s="59"/>
      <c r="R98" s="59"/>
      <c r="S98" s="51"/>
      <c r="T98" s="43"/>
      <c r="U98" s="43"/>
      <c r="V98" s="43"/>
      <c r="W98" s="43"/>
      <c r="X98" s="43"/>
      <c r="Y98" s="44"/>
      <c r="Z98" s="44"/>
      <c r="AA98" s="44"/>
      <c r="AB98" s="44"/>
      <c r="AC98" s="44"/>
      <c r="AD98" s="44"/>
      <c r="AE98" s="15"/>
      <c r="AF98" s="51"/>
      <c r="AG98" s="15"/>
      <c r="AH98" s="84"/>
      <c r="AI98" s="36"/>
      <c r="AJ98" s="34"/>
      <c r="AK98" s="32"/>
      <c r="AL98" s="32"/>
      <c r="AM98" s="27"/>
      <c r="AN98" s="51"/>
      <c r="AO98" s="26"/>
      <c r="AP98" s="26"/>
      <c r="AQ98" s="19"/>
      <c r="AR98" s="75"/>
      <c r="AS98" s="3"/>
      <c r="AT98" s="75"/>
      <c r="AU98" s="51"/>
      <c r="AX98"/>
    </row>
    <row r="99" spans="2:50" ht="12.75">
      <c r="B99" s="51"/>
      <c r="C99" s="54">
        <v>1</v>
      </c>
      <c r="D99" s="53">
        <v>240</v>
      </c>
      <c r="E99" s="56">
        <v>38072</v>
      </c>
      <c r="F99" s="57">
        <v>0.37916666666666665</v>
      </c>
      <c r="G99" s="53" t="s">
        <v>14</v>
      </c>
      <c r="H99" s="53">
        <v>346</v>
      </c>
      <c r="I99" s="54" t="s">
        <v>17</v>
      </c>
      <c r="J99" s="54">
        <v>1</v>
      </c>
      <c r="K99" s="58">
        <v>23300.197469759798</v>
      </c>
      <c r="L99" s="59">
        <v>29.56</v>
      </c>
      <c r="M99" s="59">
        <v>26.2</v>
      </c>
      <c r="N99" s="59">
        <v>23.04</v>
      </c>
      <c r="O99" s="59">
        <v>19.28</v>
      </c>
      <c r="P99" s="59">
        <v>16.61</v>
      </c>
      <c r="Q99" s="59">
        <v>11.02</v>
      </c>
      <c r="R99" s="59">
        <v>7.74</v>
      </c>
      <c r="S99" s="51"/>
      <c r="T99" s="43">
        <f aca="true" t="shared" si="40" ref="T99:X102">hogg($U$5*25.4,$K99/(145.04*3.141593*$U$5^2),$L99*25.4,N99*25.4,X$5*25.4,$AC$4)*145.04</f>
        <v>10984.918753662108</v>
      </c>
      <c r="U99" s="43">
        <f t="shared" si="40"/>
        <v>10329.568606567382</v>
      </c>
      <c r="V99" s="43">
        <f t="shared" si="40"/>
        <v>9502.234650268554</v>
      </c>
      <c r="W99" s="43">
        <f t="shared" si="40"/>
        <v>9455.949149780274</v>
      </c>
      <c r="X99" s="43">
        <f t="shared" si="40"/>
        <v>8881.09569366455</v>
      </c>
      <c r="Y99" s="44">
        <f>L99/2</f>
        <v>14.78</v>
      </c>
      <c r="Z99" s="44">
        <f aca="true" t="shared" si="41" ref="Z99:AD102">ABS(N99-$Y99)</f>
        <v>8.26</v>
      </c>
      <c r="AA99" s="44">
        <f t="shared" si="41"/>
        <v>4.500000000000002</v>
      </c>
      <c r="AB99" s="44">
        <f t="shared" si="41"/>
        <v>1.83</v>
      </c>
      <c r="AC99" s="44">
        <f t="shared" si="41"/>
        <v>3.76</v>
      </c>
      <c r="AD99" s="44">
        <f t="shared" si="41"/>
        <v>7.039999999999999</v>
      </c>
      <c r="AE99" s="15">
        <f>IF(Z99=MIN(Z99:AD99),T99,IF(AA99=MIN(AA99:AD99),U99,IF(AB99=MIN(AA99:AD99),V99,IF(AC99=MIN(AA99:AD99),W99,IF(AD99=MIN(AA99:AD99),X99,0)))))</f>
        <v>9502.234650268554</v>
      </c>
      <c r="AF99" s="51"/>
      <c r="AG99" s="15"/>
      <c r="AH99" s="84">
        <v>8</v>
      </c>
      <c r="AI99" s="36">
        <f>1.5*(K99)/(3.141593*$U$5^2)*($U$5)/(L99)*1000</f>
        <v>62725.662946995275</v>
      </c>
      <c r="AJ99" s="34">
        <f>$AH99/$U$5/2</f>
        <v>0.6666666666666666</v>
      </c>
      <c r="AK99" s="32">
        <f>($X$5/12+5)*(1+2*((N99+P99)/L99)+Q99/L99)</f>
        <v>24.332882273342353</v>
      </c>
      <c r="AL99" s="32">
        <f>((2.262)/(3.262-(AK99)/11.037))^1.79</f>
        <v>3.9012234913399073</v>
      </c>
      <c r="AM99" s="27">
        <f>((AL99)*AI99*(AJ99)^(1/AL99)/(AJ99^2.38))</f>
        <v>578903.0567148936</v>
      </c>
      <c r="AN99" s="51"/>
      <c r="AO99" s="4">
        <f>MATCH(MIN(Z99:AD99),Z99:AD99,0)+2</f>
        <v>5</v>
      </c>
      <c r="AP99" s="26">
        <f>INDEX($X$5:$AB$5,1,$AO99-2)</f>
        <v>24</v>
      </c>
      <c r="AQ99" s="19">
        <f>INDEX(N99:R99,1,$AO99-2)</f>
        <v>16.61</v>
      </c>
      <c r="AR99" s="75">
        <f>CharLngth($U$5,$L99*25.4,AQ99*25.4,AP99*25.4)</f>
        <v>15.99307632446289</v>
      </c>
      <c r="AS99" s="3">
        <f>AE99*$AO$5</f>
        <v>28506.703950805662</v>
      </c>
      <c r="AT99" s="75">
        <f>AR99*10/12</f>
        <v>13.327563603719076</v>
      </c>
      <c r="AU99" s="51"/>
      <c r="AX99"/>
    </row>
    <row r="100" spans="2:50" ht="12.75">
      <c r="B100" s="51"/>
      <c r="C100" s="54">
        <v>1</v>
      </c>
      <c r="D100" s="53">
        <v>240</v>
      </c>
      <c r="E100" s="56">
        <v>38072</v>
      </c>
      <c r="F100" s="57">
        <v>0.37916666666666665</v>
      </c>
      <c r="G100" s="53" t="s">
        <v>14</v>
      </c>
      <c r="H100" s="53">
        <v>346</v>
      </c>
      <c r="I100" s="54" t="s">
        <v>17</v>
      </c>
      <c r="J100" s="54">
        <v>2</v>
      </c>
      <c r="K100" s="58">
        <v>25180.213402942132</v>
      </c>
      <c r="L100" s="59">
        <v>31.6</v>
      </c>
      <c r="M100" s="59">
        <v>27.48</v>
      </c>
      <c r="N100" s="59">
        <v>24.74</v>
      </c>
      <c r="O100" s="59">
        <v>20.55</v>
      </c>
      <c r="P100" s="59">
        <v>17.74</v>
      </c>
      <c r="Q100" s="59">
        <v>11.69</v>
      </c>
      <c r="R100" s="59">
        <v>8.24</v>
      </c>
      <c r="S100" s="51"/>
      <c r="T100" s="43">
        <f t="shared" si="40"/>
        <v>10974.65755432129</v>
      </c>
      <c r="U100" s="43">
        <f t="shared" si="40"/>
        <v>10493.381522216796</v>
      </c>
      <c r="V100" s="43">
        <f t="shared" si="40"/>
        <v>9617.573275146484</v>
      </c>
      <c r="W100" s="43">
        <f t="shared" si="40"/>
        <v>9617.114049682617</v>
      </c>
      <c r="X100" s="43">
        <f t="shared" si="40"/>
        <v>8999.907833557128</v>
      </c>
      <c r="Y100" s="44">
        <f>L100/2</f>
        <v>15.8</v>
      </c>
      <c r="Z100" s="44">
        <f t="shared" si="41"/>
        <v>8.939999999999998</v>
      </c>
      <c r="AA100" s="44">
        <f t="shared" si="41"/>
        <v>4.75</v>
      </c>
      <c r="AB100" s="44">
        <f t="shared" si="41"/>
        <v>1.9399999999999977</v>
      </c>
      <c r="AC100" s="44">
        <f t="shared" si="41"/>
        <v>4.110000000000001</v>
      </c>
      <c r="AD100" s="44">
        <f t="shared" si="41"/>
        <v>7.5600000000000005</v>
      </c>
      <c r="AE100" s="15">
        <f>IF(Z100=MIN(Z100:AD100),T100,IF(AA100=MIN(AA100:AD100),U100,IF(AB100=MIN(AA100:AD100),V100,IF(AC100=MIN(AA100:AD100),W100,IF(AD100=MIN(AA100:AD100),X100,0)))))</f>
        <v>9617.573275146484</v>
      </c>
      <c r="AF100" s="51"/>
      <c r="AG100" s="15"/>
      <c r="AH100" s="84">
        <v>8</v>
      </c>
      <c r="AI100" s="36">
        <f>1.5*(K100)/(3.141593*$U$5^2)*($U$5)/(L100)*1000</f>
        <v>63410.68021029754</v>
      </c>
      <c r="AJ100" s="34">
        <f>$AH100/$U$5/2</f>
        <v>0.6666666666666666</v>
      </c>
      <c r="AK100" s="32">
        <f>($X$5/12+5)*(1+2*((N100+P100)/L100)+Q100/L100)</f>
        <v>24.35126582278481</v>
      </c>
      <c r="AL100" s="32">
        <f t="shared" si="39"/>
        <v>3.91224839028136</v>
      </c>
      <c r="AM100" s="27">
        <f>((AL100)*AI100*(AJ100)^(1/AL100)/(AJ100^2.38))</f>
        <v>587050.934695655</v>
      </c>
      <c r="AN100" s="51"/>
      <c r="AO100" s="4">
        <f>MATCH(MIN(Z100:AD100),Z100:AD100,0)+2</f>
        <v>5</v>
      </c>
      <c r="AP100" s="26">
        <f>INDEX($X$5:$AB$5,1,$AO100-2)</f>
        <v>24</v>
      </c>
      <c r="AQ100" s="19">
        <f>INDEX(N100:R100,1,$AO100-2)</f>
        <v>17.74</v>
      </c>
      <c r="AR100" s="75">
        <f>CharLngth($U$5,$L100*25.4,AQ100*25.4,AP100*25.4)</f>
        <v>15.97472858428955</v>
      </c>
      <c r="AS100" s="3">
        <f>AE100*$AO$5</f>
        <v>28852.719825439453</v>
      </c>
      <c r="AT100" s="75">
        <f>AR100*10/12</f>
        <v>13.312273820241293</v>
      </c>
      <c r="AU100" s="51"/>
      <c r="AX100"/>
    </row>
    <row r="101" spans="2:50" ht="12.75">
      <c r="B101" s="51"/>
      <c r="C101" s="54">
        <v>1</v>
      </c>
      <c r="D101" s="53">
        <v>240</v>
      </c>
      <c r="E101" s="56">
        <v>38072</v>
      </c>
      <c r="F101" s="57">
        <v>0.379166666666667</v>
      </c>
      <c r="G101" s="53" t="s">
        <v>14</v>
      </c>
      <c r="H101" s="53">
        <v>346</v>
      </c>
      <c r="I101" s="54" t="s">
        <v>17</v>
      </c>
      <c r="J101" s="54">
        <v>3</v>
      </c>
      <c r="K101" s="58">
        <v>27370.231963404538</v>
      </c>
      <c r="L101" s="59">
        <v>34.21</v>
      </c>
      <c r="M101" s="59">
        <v>29.63</v>
      </c>
      <c r="N101" s="59">
        <v>26.29</v>
      </c>
      <c r="O101" s="59">
        <v>22.28</v>
      </c>
      <c r="P101" s="59">
        <v>19.23</v>
      </c>
      <c r="Q101" s="59">
        <v>12.72</v>
      </c>
      <c r="R101" s="59">
        <v>8.96</v>
      </c>
      <c r="S101" s="51"/>
      <c r="T101" s="43">
        <f t="shared" si="40"/>
        <v>11562.133071289061</v>
      </c>
      <c r="U101" s="43">
        <f t="shared" si="40"/>
        <v>10510.282125854492</v>
      </c>
      <c r="V101" s="43">
        <f t="shared" si="40"/>
        <v>9640.172700805664</v>
      </c>
      <c r="W101" s="43">
        <f t="shared" si="40"/>
        <v>9617.728194580077</v>
      </c>
      <c r="X101" s="43">
        <f t="shared" si="40"/>
        <v>9012.953709716796</v>
      </c>
      <c r="Y101" s="44">
        <f>L101/2</f>
        <v>17.105</v>
      </c>
      <c r="Z101" s="44">
        <f t="shared" si="41"/>
        <v>9.184999999999999</v>
      </c>
      <c r="AA101" s="44">
        <f t="shared" si="41"/>
        <v>5.175000000000001</v>
      </c>
      <c r="AB101" s="44">
        <f t="shared" si="41"/>
        <v>2.125</v>
      </c>
      <c r="AC101" s="44">
        <f t="shared" si="41"/>
        <v>4.385</v>
      </c>
      <c r="AD101" s="44">
        <f t="shared" si="41"/>
        <v>8.145</v>
      </c>
      <c r="AE101" s="15">
        <f>IF(Z101=MIN(Z101:AD101),T101,IF(AA101=MIN(AA101:AD101),U101,IF(AB101=MIN(AA101:AD101),V101,IF(AC101=MIN(AA101:AD101),W101,IF(AD101=MIN(AA101:AD101),X101,0)))))</f>
        <v>9640.172700805664</v>
      </c>
      <c r="AF101" s="51"/>
      <c r="AG101" s="15"/>
      <c r="AH101" s="84">
        <v>8</v>
      </c>
      <c r="AI101" s="36">
        <f>1.5*(K101)/(3.141593*$U$5^2)*($U$5)/(L101)*1000</f>
        <v>63667.162090295285</v>
      </c>
      <c r="AJ101" s="34">
        <f>$AH101/$U$5/2</f>
        <v>0.6666666666666666</v>
      </c>
      <c r="AK101" s="32">
        <f>($X$5/12+5)*(1+2*((N101+P101)/L101)+Q101/L101)</f>
        <v>24.198187664425607</v>
      </c>
      <c r="AL101" s="32">
        <f t="shared" si="39"/>
        <v>3.8219016428513033</v>
      </c>
      <c r="AM101" s="27">
        <f>((AL101)*AI101*(AJ101)^(1/AL101)/(AJ101^2.38))</f>
        <v>574404.644524708</v>
      </c>
      <c r="AN101" s="51"/>
      <c r="AO101" s="4">
        <f>MATCH(MIN(Z101:AD101),Z101:AD101,0)+2</f>
        <v>5</v>
      </c>
      <c r="AP101" s="26">
        <f>INDEX($X$5:$AB$5,1,$AO101-2)</f>
        <v>24</v>
      </c>
      <c r="AQ101" s="19">
        <f>INDEX(N101:R101,1,$AO101-2)</f>
        <v>19.23</v>
      </c>
      <c r="AR101" s="75">
        <f>CharLngth($U$5,$L101*25.4,AQ101*25.4,AP101*25.4)</f>
        <v>16.0004940032959</v>
      </c>
      <c r="AS101" s="3">
        <f>AE101*$AO$5</f>
        <v>28920.518102416994</v>
      </c>
      <c r="AT101" s="75">
        <f>AR101*10/12</f>
        <v>13.333745002746582</v>
      </c>
      <c r="AU101" s="51"/>
      <c r="AX101"/>
    </row>
    <row r="102" spans="2:50" ht="12.75">
      <c r="B102" s="51"/>
      <c r="C102" s="54">
        <v>1</v>
      </c>
      <c r="D102" s="53">
        <v>240</v>
      </c>
      <c r="E102" s="56">
        <v>38072</v>
      </c>
      <c r="F102" s="57">
        <v>0.379166666666667</v>
      </c>
      <c r="G102" s="53" t="s">
        <v>14</v>
      </c>
      <c r="H102" s="53">
        <v>346</v>
      </c>
      <c r="I102" s="54" t="s">
        <v>17</v>
      </c>
      <c r="J102" s="54">
        <v>4</v>
      </c>
      <c r="K102" s="58">
        <v>26930.228234361857</v>
      </c>
      <c r="L102" s="59">
        <v>34.16</v>
      </c>
      <c r="M102" s="59">
        <v>29.51</v>
      </c>
      <c r="N102" s="59">
        <v>26.22</v>
      </c>
      <c r="O102" s="59">
        <v>22.23</v>
      </c>
      <c r="P102" s="59">
        <v>19.14</v>
      </c>
      <c r="Q102" s="59">
        <v>12.64</v>
      </c>
      <c r="R102" s="59">
        <v>8.9</v>
      </c>
      <c r="S102" s="51"/>
      <c r="T102" s="43">
        <f t="shared" si="40"/>
        <v>11427.319967041016</v>
      </c>
      <c r="U102" s="43">
        <f t="shared" si="40"/>
        <v>10369.900774536132</v>
      </c>
      <c r="V102" s="43">
        <f t="shared" si="40"/>
        <v>9539.326788940429</v>
      </c>
      <c r="W102" s="43">
        <f t="shared" si="40"/>
        <v>9512.949542236327</v>
      </c>
      <c r="X102" s="43">
        <f t="shared" si="40"/>
        <v>8908.47936340332</v>
      </c>
      <c r="Y102" s="44">
        <f>L102/2</f>
        <v>17.08</v>
      </c>
      <c r="Z102" s="44">
        <f t="shared" si="41"/>
        <v>9.14</v>
      </c>
      <c r="AA102" s="44">
        <f t="shared" si="41"/>
        <v>5.150000000000002</v>
      </c>
      <c r="AB102" s="44">
        <f t="shared" si="41"/>
        <v>2.0600000000000023</v>
      </c>
      <c r="AC102" s="44">
        <f t="shared" si="41"/>
        <v>4.439999999999998</v>
      </c>
      <c r="AD102" s="44">
        <f t="shared" si="41"/>
        <v>8.179999999999998</v>
      </c>
      <c r="AE102" s="15">
        <f>IF(Z102=MIN(Z102:AD102),T102,IF(AA102=MIN(AA102:AD102),U102,IF(AB102=MIN(AA102:AD102),V102,IF(AC102=MIN(AA102:AD102),W102,IF(AD102=MIN(AA102:AD102),X102,0)))))</f>
        <v>9539.326788940429</v>
      </c>
      <c r="AF102" s="51"/>
      <c r="AG102" s="15"/>
      <c r="AH102" s="84">
        <v>8</v>
      </c>
      <c r="AI102" s="36">
        <f>1.5*(K102)/(3.141593*$U$5^2)*($U$5)/(L102)*1000</f>
        <v>62735.34059548846</v>
      </c>
      <c r="AJ102" s="34">
        <f>$AH102/$U$5/2</f>
        <v>0.6666666666666666</v>
      </c>
      <c r="AK102" s="32">
        <f>($X$5/12+5)*(1+2*((N102+P102)/L102)+Q102/L102)</f>
        <v>24.154566744730683</v>
      </c>
      <c r="AL102" s="32">
        <f t="shared" si="39"/>
        <v>3.796751211101042</v>
      </c>
      <c r="AM102" s="27">
        <f>((AL102)*AI102*(AJ102)^(1/AL102)/(AJ102^2.38))</f>
        <v>561878.1450344024</v>
      </c>
      <c r="AN102" s="51"/>
      <c r="AO102" s="4">
        <f>MATCH(MIN(Z102:AD102),Z102:AD102,0)+2</f>
        <v>5</v>
      </c>
      <c r="AP102" s="26">
        <f>INDEX($X$5:$AB$5,1,$AO102-2)</f>
        <v>24</v>
      </c>
      <c r="AQ102" s="19">
        <f>INDEX(N102:R102,1,$AO102-2)</f>
        <v>19.14</v>
      </c>
      <c r="AR102" s="75">
        <f>CharLngth($U$5,$L102*25.4,AQ102*25.4,AP102*25.4)</f>
        <v>15.936103820800781</v>
      </c>
      <c r="AS102" s="3">
        <f>AE102*$AO$5</f>
        <v>28617.980366821284</v>
      </c>
      <c r="AT102" s="75">
        <f>AR102*10/12</f>
        <v>13.280086517333984</v>
      </c>
      <c r="AU102" s="51"/>
      <c r="AX102"/>
    </row>
    <row r="103" spans="2:50" ht="12.75">
      <c r="B103" s="51"/>
      <c r="C103" s="54"/>
      <c r="D103" s="53"/>
      <c r="E103" s="53"/>
      <c r="F103" s="53"/>
      <c r="G103" s="53"/>
      <c r="H103" s="53"/>
      <c r="I103" s="54"/>
      <c r="J103" s="54"/>
      <c r="K103" s="58"/>
      <c r="L103" s="59"/>
      <c r="M103" s="59"/>
      <c r="N103" s="59"/>
      <c r="O103" s="59"/>
      <c r="P103" s="59"/>
      <c r="Q103" s="59"/>
      <c r="R103" s="59"/>
      <c r="S103" s="51"/>
      <c r="T103" s="43"/>
      <c r="U103" s="43"/>
      <c r="V103" s="43"/>
      <c r="W103" s="43"/>
      <c r="X103" s="43"/>
      <c r="Y103" s="44"/>
      <c r="Z103" s="44"/>
      <c r="AA103" s="44"/>
      <c r="AB103" s="44"/>
      <c r="AC103" s="44"/>
      <c r="AD103" s="44"/>
      <c r="AE103" s="15"/>
      <c r="AF103" s="51"/>
      <c r="AG103" s="15"/>
      <c r="AH103" s="84"/>
      <c r="AI103" s="36"/>
      <c r="AJ103" s="34"/>
      <c r="AK103" s="32"/>
      <c r="AL103" s="32"/>
      <c r="AM103" s="27"/>
      <c r="AN103" s="51"/>
      <c r="AO103" s="26"/>
      <c r="AP103" s="26"/>
      <c r="AQ103" s="19"/>
      <c r="AR103" s="75"/>
      <c r="AS103" s="3"/>
      <c r="AT103" s="75"/>
      <c r="AU103" s="51"/>
      <c r="AX103"/>
    </row>
    <row r="104" spans="2:50" ht="12.75">
      <c r="B104" s="51"/>
      <c r="C104" s="54">
        <v>1</v>
      </c>
      <c r="D104" s="53">
        <v>310</v>
      </c>
      <c r="E104" s="56">
        <v>38072</v>
      </c>
      <c r="F104" s="57">
        <v>0.37916666666666665</v>
      </c>
      <c r="G104" s="53" t="s">
        <v>14</v>
      </c>
      <c r="H104" s="53">
        <v>332</v>
      </c>
      <c r="I104" s="54" t="s">
        <v>17</v>
      </c>
      <c r="J104" s="54">
        <v>1</v>
      </c>
      <c r="K104" s="58">
        <v>15670.132804769786</v>
      </c>
      <c r="L104" s="59">
        <v>20.63</v>
      </c>
      <c r="M104" s="59">
        <v>16.13</v>
      </c>
      <c r="N104" s="59">
        <v>14.71</v>
      </c>
      <c r="O104" s="59">
        <v>12.49</v>
      </c>
      <c r="P104" s="59">
        <v>10.5</v>
      </c>
      <c r="Q104" s="59">
        <v>7.06</v>
      </c>
      <c r="R104" s="59">
        <v>4.74</v>
      </c>
      <c r="S104" s="51"/>
      <c r="T104" s="43">
        <f aca="true" t="shared" si="42" ref="T104:X107">hogg($U$5*25.4,$K104/(145.04*3.141593*$U$5^2),$L104*25.4,N104*25.4,X$5*25.4,$AC$4)*145.04</f>
        <v>13003.786762695312</v>
      </c>
      <c r="U104" s="43">
        <f t="shared" si="42"/>
        <v>11182.272833251953</v>
      </c>
      <c r="V104" s="43">
        <f t="shared" si="42"/>
        <v>10353.718333129882</v>
      </c>
      <c r="W104" s="43">
        <f t="shared" si="42"/>
        <v>9720.547116088866</v>
      </c>
      <c r="X104" s="43">
        <f t="shared" si="42"/>
        <v>9215.06879547119</v>
      </c>
      <c r="Y104" s="44">
        <f>L104/2</f>
        <v>10.315</v>
      </c>
      <c r="Z104" s="44">
        <f aca="true" t="shared" si="43" ref="Z104:AD107">ABS(N104-$Y104)</f>
        <v>4.395000000000001</v>
      </c>
      <c r="AA104" s="44">
        <f t="shared" si="43"/>
        <v>2.1750000000000007</v>
      </c>
      <c r="AB104" s="44">
        <f t="shared" si="43"/>
        <v>0.1850000000000005</v>
      </c>
      <c r="AC104" s="44">
        <f t="shared" si="43"/>
        <v>3.255</v>
      </c>
      <c r="AD104" s="44">
        <f t="shared" si="43"/>
        <v>5.574999999999999</v>
      </c>
      <c r="AE104" s="15">
        <f>IF(Z104=MIN(Z104:AD104),T104,IF(AA104=MIN(AA104:AD104),U104,IF(AB104=MIN(AA104:AD104),V104,IF(AC104=MIN(AA104:AD104),W104,IF(AD104=MIN(AA104:AD104),X104,0)))))</f>
        <v>10353.718333129882</v>
      </c>
      <c r="AF104" s="51"/>
      <c r="AG104" s="15"/>
      <c r="AH104" s="84">
        <v>8</v>
      </c>
      <c r="AI104" s="36">
        <f>1.5*(K104)/(3.141593*$U$5^2)*($U$5)/(L104)*1000</f>
        <v>60445.43916105245</v>
      </c>
      <c r="AJ104" s="34">
        <f>$AH104/$U$5/2</f>
        <v>0.6666666666666666</v>
      </c>
      <c r="AK104" s="32">
        <f>($X$5/12+5)*(1+2*((N104+P104)/L104)+Q104/L104)</f>
        <v>22.717401841977704</v>
      </c>
      <c r="AL104" s="32">
        <f>((2.262)/(3.262-(AK104)/11.037))^1.79</f>
        <v>3.093220183277159</v>
      </c>
      <c r="AM104" s="27">
        <f>((AL104)*AI104*(AJ104)^(1/AL104)/(AJ104^2.38))</f>
        <v>430470.53807754396</v>
      </c>
      <c r="AN104" s="51"/>
      <c r="AO104" s="4">
        <f>MATCH(MIN(Z104:AD104),Z104:AD104,0)+2</f>
        <v>5</v>
      </c>
      <c r="AP104" s="26">
        <f>INDEX($X$5:$AB$5,1,$AO104-2)</f>
        <v>24</v>
      </c>
      <c r="AQ104" s="19">
        <f>INDEX(N104:R104,1,$AO104-2)</f>
        <v>10.5</v>
      </c>
      <c r="AR104" s="75">
        <f>CharLngth($U$5,$L104*25.4,AQ104*25.4,AP104*25.4)</f>
        <v>14.230658531188965</v>
      </c>
      <c r="AS104" s="3">
        <f>AE104*$AO$5</f>
        <v>31061.154999389648</v>
      </c>
      <c r="AT104" s="75">
        <f>AR104*10/12</f>
        <v>11.858882109324137</v>
      </c>
      <c r="AU104" s="51"/>
      <c r="AX104"/>
    </row>
    <row r="105" spans="2:50" ht="12.75">
      <c r="B105" s="51"/>
      <c r="C105" s="54">
        <v>1</v>
      </c>
      <c r="D105" s="53">
        <v>310</v>
      </c>
      <c r="E105" s="56">
        <v>38072</v>
      </c>
      <c r="F105" s="57">
        <v>0.37916666666666665</v>
      </c>
      <c r="G105" s="53" t="s">
        <v>14</v>
      </c>
      <c r="H105" s="53">
        <v>332</v>
      </c>
      <c r="I105" s="54" t="s">
        <v>17</v>
      </c>
      <c r="J105" s="54">
        <v>2</v>
      </c>
      <c r="K105" s="58">
        <v>17550.14873795212</v>
      </c>
      <c r="L105" s="59">
        <v>22.77</v>
      </c>
      <c r="M105" s="59">
        <v>17.93</v>
      </c>
      <c r="N105" s="59">
        <v>16.33</v>
      </c>
      <c r="O105" s="59">
        <v>13.91</v>
      </c>
      <c r="P105" s="59">
        <v>11.7</v>
      </c>
      <c r="Q105" s="59">
        <v>7.95</v>
      </c>
      <c r="R105" s="59">
        <v>5.36</v>
      </c>
      <c r="S105" s="51"/>
      <c r="T105" s="43">
        <f t="shared" si="42"/>
        <v>13038.448879394531</v>
      </c>
      <c r="U105" s="43">
        <f t="shared" si="42"/>
        <v>11196.527634277343</v>
      </c>
      <c r="V105" s="43">
        <f t="shared" si="42"/>
        <v>10388.339506835937</v>
      </c>
      <c r="W105" s="43">
        <f t="shared" si="42"/>
        <v>9719.889815063476</v>
      </c>
      <c r="X105" s="43">
        <f t="shared" si="42"/>
        <v>9227.106588745117</v>
      </c>
      <c r="Y105" s="44">
        <f>L105/2</f>
        <v>11.385</v>
      </c>
      <c r="Z105" s="44">
        <f t="shared" si="43"/>
        <v>4.9449999999999985</v>
      </c>
      <c r="AA105" s="44">
        <f t="shared" si="43"/>
        <v>2.5250000000000004</v>
      </c>
      <c r="AB105" s="44">
        <f t="shared" si="43"/>
        <v>0.3149999999999995</v>
      </c>
      <c r="AC105" s="44">
        <f t="shared" si="43"/>
        <v>3.4349999999999996</v>
      </c>
      <c r="AD105" s="44">
        <f t="shared" si="43"/>
        <v>6.0249999999999995</v>
      </c>
      <c r="AE105" s="15">
        <f>IF(Z105=MIN(Z105:AD105),T105,IF(AA105=MIN(AA105:AD105),U105,IF(AB105=MIN(AA105:AD105),V105,IF(AC105=MIN(AA105:AD105),W105,IF(AD105=MIN(AA105:AD105),X105,0)))))</f>
        <v>10388.339506835937</v>
      </c>
      <c r="AF105" s="51"/>
      <c r="AG105" s="15"/>
      <c r="AH105" s="84">
        <v>8</v>
      </c>
      <c r="AI105" s="36">
        <f>1.5*(K105)/(3.141593*$U$5^2)*($U$5)/(L105)*1000</f>
        <v>61334.927879874136</v>
      </c>
      <c r="AJ105" s="34">
        <f>$AH105/$U$5/2</f>
        <v>0.6666666666666666</v>
      </c>
      <c r="AK105" s="32">
        <f>($X$5/12+5)*(1+2*((N105+P105)/L105)+Q105/L105)</f>
        <v>22.866930171277996</v>
      </c>
      <c r="AL105" s="32">
        <f>((2.262)/(3.262-(AK105)/11.037))^1.79</f>
        <v>3.156531137297242</v>
      </c>
      <c r="AM105" s="27">
        <f>((AL105)*AI105*(AJ105)^(1/AL105)/(AJ105^2.38))</f>
        <v>446918.99379227456</v>
      </c>
      <c r="AN105" s="51"/>
      <c r="AO105" s="4">
        <f>MATCH(MIN(Z105:AD105),Z105:AD105,0)+2</f>
        <v>5</v>
      </c>
      <c r="AP105" s="26">
        <f>INDEX($X$5:$AB$5,1,$AO105-2)</f>
        <v>24</v>
      </c>
      <c r="AQ105" s="19">
        <f>INDEX(N105:R105,1,$AO105-2)</f>
        <v>11.7</v>
      </c>
      <c r="AR105" s="75">
        <f>CharLngth($U$5,$L105*25.4,AQ105*25.4,AP105*25.4)</f>
        <v>14.383374214172363</v>
      </c>
      <c r="AS105" s="3">
        <f>AE105*$AO$5</f>
        <v>31165.01852050781</v>
      </c>
      <c r="AT105" s="75">
        <f>AR105*10/12</f>
        <v>11.986145178476969</v>
      </c>
      <c r="AU105" s="51"/>
      <c r="AX105"/>
    </row>
    <row r="106" spans="2:50" ht="12.75">
      <c r="B106" s="51"/>
      <c r="C106" s="54">
        <v>1</v>
      </c>
      <c r="D106" s="53">
        <v>310</v>
      </c>
      <c r="E106" s="56">
        <v>38072</v>
      </c>
      <c r="F106" s="57">
        <v>0.379166666666667</v>
      </c>
      <c r="G106" s="53" t="s">
        <v>14</v>
      </c>
      <c r="H106" s="53">
        <v>332</v>
      </c>
      <c r="I106" s="54" t="s">
        <v>17</v>
      </c>
      <c r="J106" s="54">
        <v>3</v>
      </c>
      <c r="K106" s="58">
        <v>21350.180943320676</v>
      </c>
      <c r="L106" s="59">
        <v>26.73</v>
      </c>
      <c r="M106" s="59">
        <v>21.57</v>
      </c>
      <c r="N106" s="59">
        <v>19.55</v>
      </c>
      <c r="O106" s="59">
        <v>16.75</v>
      </c>
      <c r="P106" s="59">
        <v>14.07</v>
      </c>
      <c r="Q106" s="59">
        <v>9.54</v>
      </c>
      <c r="R106" s="59">
        <v>6.45</v>
      </c>
      <c r="S106" s="51"/>
      <c r="T106" s="43">
        <f t="shared" si="42"/>
        <v>12958.155243530273</v>
      </c>
      <c r="U106" s="43">
        <f t="shared" si="42"/>
        <v>11161.831213989257</v>
      </c>
      <c r="V106" s="43">
        <f t="shared" si="42"/>
        <v>10457.306318969726</v>
      </c>
      <c r="W106" s="43">
        <f t="shared" si="42"/>
        <v>9908.779760742187</v>
      </c>
      <c r="X106" s="43">
        <f t="shared" si="42"/>
        <v>9431.137695922851</v>
      </c>
      <c r="Y106" s="44">
        <f>L106/2</f>
        <v>13.365</v>
      </c>
      <c r="Z106" s="44">
        <f t="shared" si="43"/>
        <v>6.1850000000000005</v>
      </c>
      <c r="AA106" s="44">
        <f t="shared" si="43"/>
        <v>3.385</v>
      </c>
      <c r="AB106" s="44">
        <f t="shared" si="43"/>
        <v>0.7050000000000001</v>
      </c>
      <c r="AC106" s="44">
        <f t="shared" si="43"/>
        <v>3.825000000000001</v>
      </c>
      <c r="AD106" s="44">
        <f t="shared" si="43"/>
        <v>6.915</v>
      </c>
      <c r="AE106" s="15">
        <f>IF(Z106=MIN(Z106:AD106),T106,IF(AA106=MIN(AA106:AD106),U106,IF(AB106=MIN(AA106:AD106),V106,IF(AC106=MIN(AA106:AD106),W106,IF(AD106=MIN(AA106:AD106),X106,0)))))</f>
        <v>10457.306318969726</v>
      </c>
      <c r="AF106" s="51"/>
      <c r="AG106" s="15"/>
      <c r="AH106" s="84">
        <v>8</v>
      </c>
      <c r="AI106" s="36">
        <f>1.5*(K106)/(3.141593*$U$5^2)*($U$5)/(L106)*1000</f>
        <v>63561.288035057936</v>
      </c>
      <c r="AJ106" s="34">
        <f>$AH106/$U$5/2</f>
        <v>0.6666666666666666</v>
      </c>
      <c r="AK106" s="32">
        <f>($X$5/12+5)*(1+2*((N106+P106)/L106)+Q106/L106)</f>
        <v>23.23456790123457</v>
      </c>
      <c r="AL106" s="32">
        <f>((2.262)/(3.262-(AK106)/11.037))^1.79</f>
        <v>3.3210659442701695</v>
      </c>
      <c r="AM106" s="27">
        <f>((AL106)*AI106*(AJ106)^(1/AL106)/(AJ106^2.38))</f>
        <v>490393.6896281993</v>
      </c>
      <c r="AN106" s="51"/>
      <c r="AO106" s="4">
        <f>MATCH(MIN(Z106:AD106),Z106:AD106,0)+2</f>
        <v>5</v>
      </c>
      <c r="AP106" s="26">
        <f>INDEX($X$5:$AB$5,1,$AO106-2)</f>
        <v>24</v>
      </c>
      <c r="AQ106" s="19">
        <f>INDEX(N106:R106,1,$AO106-2)</f>
        <v>14.07</v>
      </c>
      <c r="AR106" s="75">
        <f>CharLngth($U$5,$L106*25.4,AQ106*25.4,AP106*25.4)</f>
        <v>14.784978866577148</v>
      </c>
      <c r="AS106" s="3">
        <f>AE106*$AO$5</f>
        <v>31371.918956909176</v>
      </c>
      <c r="AT106" s="75">
        <f>AR106*10/12</f>
        <v>12.320815722147623</v>
      </c>
      <c r="AU106" s="51"/>
      <c r="AX106"/>
    </row>
    <row r="107" spans="2:50" ht="12.75">
      <c r="B107" s="51"/>
      <c r="C107" s="54">
        <v>1</v>
      </c>
      <c r="D107" s="53">
        <v>310</v>
      </c>
      <c r="E107" s="56">
        <v>38072</v>
      </c>
      <c r="F107" s="57">
        <v>0.379166666666667</v>
      </c>
      <c r="G107" s="53" t="s">
        <v>14</v>
      </c>
      <c r="H107" s="53">
        <v>332</v>
      </c>
      <c r="I107" s="54" t="s">
        <v>17</v>
      </c>
      <c r="J107" s="54">
        <v>4</v>
      </c>
      <c r="K107" s="58">
        <v>21940.185943627894</v>
      </c>
      <c r="L107" s="59">
        <v>26.9</v>
      </c>
      <c r="M107" s="59">
        <v>21.77</v>
      </c>
      <c r="N107" s="59">
        <v>19.77</v>
      </c>
      <c r="O107" s="59">
        <v>16.92</v>
      </c>
      <c r="P107" s="59">
        <v>14.19</v>
      </c>
      <c r="Q107" s="59">
        <v>9.56</v>
      </c>
      <c r="R107" s="59">
        <v>6.42</v>
      </c>
      <c r="S107" s="51"/>
      <c r="T107" s="43">
        <f t="shared" si="42"/>
        <v>13091.83522277832</v>
      </c>
      <c r="U107" s="43">
        <f t="shared" si="42"/>
        <v>11331.267705078124</v>
      </c>
      <c r="V107" s="43">
        <f t="shared" si="42"/>
        <v>10650.356958007811</v>
      </c>
      <c r="W107" s="43">
        <f t="shared" si="42"/>
        <v>10150.633341064453</v>
      </c>
      <c r="X107" s="43">
        <f t="shared" si="42"/>
        <v>9689.87085510254</v>
      </c>
      <c r="Y107" s="44">
        <f>L107/2</f>
        <v>13.45</v>
      </c>
      <c r="Z107" s="44">
        <f t="shared" si="43"/>
        <v>6.32</v>
      </c>
      <c r="AA107" s="44">
        <f t="shared" si="43"/>
        <v>3.4700000000000024</v>
      </c>
      <c r="AB107" s="44">
        <f t="shared" si="43"/>
        <v>0.7400000000000002</v>
      </c>
      <c r="AC107" s="44">
        <f t="shared" si="43"/>
        <v>3.889999999999999</v>
      </c>
      <c r="AD107" s="44">
        <f t="shared" si="43"/>
        <v>7.029999999999999</v>
      </c>
      <c r="AE107" s="15">
        <f>IF(Z107=MIN(Z107:AD107),T107,IF(AA107=MIN(AA107:AD107),U107,IF(AB107=MIN(AA107:AD107),V107,IF(AC107=MIN(AA107:AD107),W107,IF(AD107=MIN(AA107:AD107),X107,0)))))</f>
        <v>10650.356958007811</v>
      </c>
      <c r="AF107" s="51"/>
      <c r="AG107" s="15"/>
      <c r="AH107" s="84">
        <v>8</v>
      </c>
      <c r="AI107" s="36">
        <f>1.5*(K107)/(3.141593*$U$5^2)*($U$5)/(L107)*1000</f>
        <v>64904.99368490383</v>
      </c>
      <c r="AJ107" s="34">
        <f>$AH107/$U$5/2</f>
        <v>0.6666666666666666</v>
      </c>
      <c r="AK107" s="32">
        <f>($X$5/12+5)*(1+2*((N107+P107)/L107)+Q107/L107)</f>
        <v>23.2817843866171</v>
      </c>
      <c r="AL107" s="32">
        <f>((2.262)/(3.262-(AK107)/11.037))^1.79</f>
        <v>3.3431633922943993</v>
      </c>
      <c r="AM107" s="27">
        <f>((AL107)*AI107*(AJ107)^(1/AL107)/(AJ107^2.38))</f>
        <v>504499.64417145273</v>
      </c>
      <c r="AN107" s="51"/>
      <c r="AO107" s="4">
        <f>MATCH(MIN(Z107:AD107),Z107:AD107,0)+2</f>
        <v>5</v>
      </c>
      <c r="AP107" s="26">
        <f>INDEX($X$5:$AB$5,1,$AO107-2)</f>
        <v>24</v>
      </c>
      <c r="AQ107" s="19">
        <f>INDEX(N107:R107,1,$AO107-2)</f>
        <v>14.19</v>
      </c>
      <c r="AR107" s="75">
        <f>CharLngth($U$5,$L107*25.4,AQ107*25.4,AP107*25.4)</f>
        <v>14.821900367736816</v>
      </c>
      <c r="AS107" s="3">
        <f>AE107*$AO$5</f>
        <v>31951.070874023433</v>
      </c>
      <c r="AT107" s="75">
        <f>AR107*10/12</f>
        <v>12.35158363978068</v>
      </c>
      <c r="AU107" s="51"/>
      <c r="AX107"/>
    </row>
    <row r="108" spans="2:50" ht="12.75">
      <c r="B108" s="51"/>
      <c r="C108" s="54"/>
      <c r="D108" s="53"/>
      <c r="E108" s="53"/>
      <c r="F108" s="53"/>
      <c r="G108" s="53"/>
      <c r="H108" s="53"/>
      <c r="I108" s="54"/>
      <c r="J108" s="54"/>
      <c r="K108" s="58"/>
      <c r="L108" s="59"/>
      <c r="M108" s="59"/>
      <c r="N108" s="59"/>
      <c r="O108" s="59"/>
      <c r="P108" s="59"/>
      <c r="Q108" s="59"/>
      <c r="R108" s="59"/>
      <c r="S108" s="51"/>
      <c r="T108" s="43"/>
      <c r="U108" s="43"/>
      <c r="V108" s="43"/>
      <c r="W108" s="43"/>
      <c r="X108" s="43"/>
      <c r="Y108" s="44"/>
      <c r="Z108" s="44"/>
      <c r="AA108" s="44"/>
      <c r="AB108" s="44"/>
      <c r="AC108" s="44"/>
      <c r="AD108" s="44"/>
      <c r="AE108" s="15"/>
      <c r="AF108" s="51"/>
      <c r="AG108" s="15"/>
      <c r="AH108" s="84"/>
      <c r="AI108" s="36"/>
      <c r="AJ108" s="34"/>
      <c r="AK108" s="32"/>
      <c r="AL108" s="32"/>
      <c r="AM108" s="27"/>
      <c r="AN108" s="51"/>
      <c r="AO108" s="26"/>
      <c r="AP108" s="26"/>
      <c r="AQ108" s="19"/>
      <c r="AR108" s="75"/>
      <c r="AS108" s="3"/>
      <c r="AT108" s="75"/>
      <c r="AU108" s="51"/>
      <c r="AX108"/>
    </row>
    <row r="109" spans="2:50" ht="12.75">
      <c r="B109" s="51"/>
      <c r="C109" s="54">
        <v>1</v>
      </c>
      <c r="D109" s="53">
        <v>310</v>
      </c>
      <c r="E109" s="56">
        <v>38072</v>
      </c>
      <c r="F109" s="57">
        <v>0.37916666666666665</v>
      </c>
      <c r="G109" s="53" t="s">
        <v>14</v>
      </c>
      <c r="H109" s="53">
        <v>430</v>
      </c>
      <c r="I109" s="54" t="s">
        <v>24</v>
      </c>
      <c r="J109" s="54">
        <v>1</v>
      </c>
      <c r="K109" s="58">
        <v>17380.14729718563</v>
      </c>
      <c r="L109" s="59">
        <v>10.53</v>
      </c>
      <c r="M109" s="59">
        <v>9.91</v>
      </c>
      <c r="N109" s="59">
        <v>9.48</v>
      </c>
      <c r="O109" s="59">
        <v>8.5</v>
      </c>
      <c r="P109" s="59">
        <v>7.65</v>
      </c>
      <c r="Q109" s="59">
        <v>5.94</v>
      </c>
      <c r="R109" s="59">
        <v>4.28</v>
      </c>
      <c r="S109" s="51"/>
      <c r="T109" s="43">
        <f aca="true" t="shared" si="44" ref="T109:X112">hogg($U$5*25.4,$K109/(145.04*3.141593*$U$5^2),$L109*25.4,N109*25.4,X$5*25.4,$AC$4)*145.04</f>
        <v>19306.670639648437</v>
      </c>
      <c r="U109" s="43">
        <f t="shared" si="44"/>
        <v>19594.40250366211</v>
      </c>
      <c r="V109" s="43">
        <f t="shared" si="44"/>
        <v>18898.08169921875</v>
      </c>
      <c r="W109" s="43">
        <f t="shared" si="44"/>
        <v>18695.80339477539</v>
      </c>
      <c r="X109" s="43">
        <f t="shared" si="44"/>
        <v>19603.677751464842</v>
      </c>
      <c r="Y109" s="44">
        <f>L109/2</f>
        <v>5.265</v>
      </c>
      <c r="Z109" s="44">
        <f aca="true" t="shared" si="45" ref="Z109:AD112">ABS(N109-$Y109)</f>
        <v>4.215000000000001</v>
      </c>
      <c r="AA109" s="44">
        <f t="shared" si="45"/>
        <v>3.2350000000000003</v>
      </c>
      <c r="AB109" s="44">
        <f t="shared" si="45"/>
        <v>2.3850000000000007</v>
      </c>
      <c r="AC109" s="44">
        <f t="shared" si="45"/>
        <v>0.6750000000000007</v>
      </c>
      <c r="AD109" s="44">
        <f t="shared" si="45"/>
        <v>0.9849999999999994</v>
      </c>
      <c r="AE109" s="15">
        <f>IF(Z109=MIN(Z109:AD109),T109,IF(AA109=MIN(AA109:AD109),U109,IF(AB109=MIN(AA109:AD109),V109,IF(AC109=MIN(AA109:AD109),W109,IF(AD109=MIN(AA109:AD109),X109,0)))))</f>
        <v>18695.80339477539</v>
      </c>
      <c r="AF109" s="51"/>
      <c r="AG109" s="15"/>
      <c r="AH109" s="84">
        <v>11.7</v>
      </c>
      <c r="AI109" s="36">
        <f>1.5*(K109)/(3.141593*$U$5^2)*($U$5)/(L109)*1000</f>
        <v>131345.49140561023</v>
      </c>
      <c r="AJ109" s="34">
        <f>$AH109/$U$5/2</f>
        <v>0.975</v>
      </c>
      <c r="AK109" s="32">
        <f>($X$5/12+5)*(1+2*((N109+P109)/L109)+Q109/L109)</f>
        <v>28.90598290598291</v>
      </c>
      <c r="AL109" s="32">
        <f>((2.262)/(3.262-(AK109)/11.037))^1.79</f>
        <v>9.502827953253968</v>
      </c>
      <c r="AM109" s="27">
        <f>((AL109)*AI109*(AJ109)^(1/AL109)/(AJ109^2.38))</f>
        <v>1322147.738262653</v>
      </c>
      <c r="AN109" s="51"/>
      <c r="AO109" s="4">
        <f>MATCH(MIN(Z109:AD109),Z109:AD109,0)+2</f>
        <v>6</v>
      </c>
      <c r="AP109" s="26">
        <f>INDEX($X$5:$AB$5,1,$AO109-2)</f>
        <v>36</v>
      </c>
      <c r="AQ109" s="19">
        <f>INDEX(N109:R109,1,$AO109-2)</f>
        <v>5.94</v>
      </c>
      <c r="AR109" s="75">
        <f>CharLngth($U$5,$L109*25.4,AQ109*25.4,AP109*25.4)</f>
        <v>24.107179641723633</v>
      </c>
      <c r="AS109" s="3">
        <f>AE109*$AO$5</f>
        <v>56087.410184326174</v>
      </c>
      <c r="AT109" s="75">
        <f>AR109*10/12</f>
        <v>20.089316368103027</v>
      </c>
      <c r="AU109" s="51"/>
      <c r="AX109"/>
    </row>
    <row r="110" spans="2:50" ht="12.75">
      <c r="B110" s="51"/>
      <c r="C110" s="54">
        <v>1</v>
      </c>
      <c r="D110" s="53">
        <v>310</v>
      </c>
      <c r="E110" s="56">
        <v>38072</v>
      </c>
      <c r="F110" s="57">
        <v>0.37916666666666665</v>
      </c>
      <c r="G110" s="53" t="s">
        <v>14</v>
      </c>
      <c r="H110" s="53">
        <v>430</v>
      </c>
      <c r="I110" s="54" t="s">
        <v>24</v>
      </c>
      <c r="J110" s="54">
        <v>2</v>
      </c>
      <c r="K110" s="58">
        <v>19430.164671134455</v>
      </c>
      <c r="L110" s="59">
        <v>11.45</v>
      </c>
      <c r="M110" s="59">
        <v>10.72</v>
      </c>
      <c r="N110" s="59">
        <v>10.24</v>
      </c>
      <c r="O110" s="59">
        <v>9.22</v>
      </c>
      <c r="P110" s="59">
        <v>8.32</v>
      </c>
      <c r="Q110" s="59">
        <v>6.43</v>
      </c>
      <c r="R110" s="59">
        <v>4.68</v>
      </c>
      <c r="S110" s="51"/>
      <c r="T110" s="43">
        <f t="shared" si="44"/>
        <v>20526.04814086914</v>
      </c>
      <c r="U110" s="43">
        <f t="shared" si="44"/>
        <v>20277.935815429686</v>
      </c>
      <c r="V110" s="43">
        <f t="shared" si="44"/>
        <v>19422.38881713867</v>
      </c>
      <c r="W110" s="43">
        <f t="shared" si="44"/>
        <v>19324.559407958983</v>
      </c>
      <c r="X110" s="43">
        <f t="shared" si="44"/>
        <v>20067.271943359374</v>
      </c>
      <c r="Y110" s="44">
        <f>L110/2</f>
        <v>5.725</v>
      </c>
      <c r="Z110" s="44">
        <f t="shared" si="45"/>
        <v>4.515000000000001</v>
      </c>
      <c r="AA110" s="44">
        <f t="shared" si="45"/>
        <v>3.495000000000001</v>
      </c>
      <c r="AB110" s="44">
        <f t="shared" si="45"/>
        <v>2.5950000000000006</v>
      </c>
      <c r="AC110" s="44">
        <f t="shared" si="45"/>
        <v>0.7050000000000001</v>
      </c>
      <c r="AD110" s="44">
        <f t="shared" si="45"/>
        <v>1.045</v>
      </c>
      <c r="AE110" s="15">
        <f>IF(Z110=MIN(Z110:AD110),T110,IF(AA110=MIN(AA110:AD110),U110,IF(AB110=MIN(AA110:AD110),V110,IF(AC110=MIN(AA110:AD110),W110,IF(AD110=MIN(AA110:AD110),X110,0)))))</f>
        <v>19324.559407958983</v>
      </c>
      <c r="AF110" s="51"/>
      <c r="AG110" s="15"/>
      <c r="AH110" s="84">
        <v>11.7</v>
      </c>
      <c r="AI110" s="36">
        <f>1.5*(K110)/(3.141593*$U$5^2)*($U$5)/(L110)*1000</f>
        <v>135039.58128881716</v>
      </c>
      <c r="AJ110" s="34">
        <f>$AH110/$U$5/2</f>
        <v>0.975</v>
      </c>
      <c r="AK110" s="32">
        <f>($X$5/12+5)*(1+2*((N110+P110)/L110)+Q110/L110)</f>
        <v>28.820960698689962</v>
      </c>
      <c r="AL110" s="32">
        <f aca="true" t="shared" si="46" ref="AL110:AL117">((2.262)/(3.262-(AK110)/11.037))^1.79</f>
        <v>9.302393831060693</v>
      </c>
      <c r="AM110" s="27">
        <f>((AL110)*AI110*(AJ110)^(1/AL110)/(AJ110^2.38))</f>
        <v>1330585.615930544</v>
      </c>
      <c r="AN110" s="51"/>
      <c r="AO110" s="4">
        <f>MATCH(MIN(Z110:AD110),Z110:AD110,0)+2</f>
        <v>6</v>
      </c>
      <c r="AP110" s="26">
        <f>INDEX($X$5:$AB$5,1,$AO110-2)</f>
        <v>36</v>
      </c>
      <c r="AQ110" s="19">
        <f>INDEX(N110:R110,1,$AO110-2)</f>
        <v>6.43</v>
      </c>
      <c r="AR110" s="75">
        <f>CharLngth($U$5,$L110*25.4,AQ110*25.4,AP110*25.4)</f>
        <v>23.971683502197266</v>
      </c>
      <c r="AS110" s="3">
        <f>AE110*$AO$5</f>
        <v>57973.67822387695</v>
      </c>
      <c r="AT110" s="75">
        <f>AR110*10/12</f>
        <v>19.976402918497723</v>
      </c>
      <c r="AU110" s="51"/>
      <c r="AX110"/>
    </row>
    <row r="111" spans="2:50" ht="12.75">
      <c r="B111" s="51"/>
      <c r="C111" s="54">
        <v>1</v>
      </c>
      <c r="D111" s="53">
        <v>310</v>
      </c>
      <c r="E111" s="56">
        <v>38072</v>
      </c>
      <c r="F111" s="57">
        <v>0.379166666666667</v>
      </c>
      <c r="G111" s="53" t="s">
        <v>14</v>
      </c>
      <c r="H111" s="53">
        <v>430</v>
      </c>
      <c r="I111" s="54" t="s">
        <v>24</v>
      </c>
      <c r="J111" s="54">
        <v>3</v>
      </c>
      <c r="K111" s="58">
        <v>22880.193910219063</v>
      </c>
      <c r="L111" s="59">
        <v>13.73</v>
      </c>
      <c r="M111" s="59">
        <v>12.88</v>
      </c>
      <c r="N111" s="59">
        <v>12.27</v>
      </c>
      <c r="O111" s="59">
        <v>11.09</v>
      </c>
      <c r="P111" s="59">
        <v>9.99</v>
      </c>
      <c r="Q111" s="59">
        <v>7.71</v>
      </c>
      <c r="R111" s="59">
        <v>5.62</v>
      </c>
      <c r="S111" s="51"/>
      <c r="T111" s="43">
        <f t="shared" si="44"/>
        <v>20229.58988647461</v>
      </c>
      <c r="U111" s="43">
        <f t="shared" si="44"/>
        <v>19750.063337402342</v>
      </c>
      <c r="V111" s="43">
        <f t="shared" si="44"/>
        <v>19024.92530517578</v>
      </c>
      <c r="W111" s="43">
        <f t="shared" si="44"/>
        <v>18978.126357421876</v>
      </c>
      <c r="X111" s="43">
        <f t="shared" si="44"/>
        <v>19684.103068847657</v>
      </c>
      <c r="Y111" s="44">
        <f>L111/2</f>
        <v>6.865</v>
      </c>
      <c r="Z111" s="44">
        <f t="shared" si="45"/>
        <v>5.404999999999999</v>
      </c>
      <c r="AA111" s="44">
        <f t="shared" si="45"/>
        <v>4.225</v>
      </c>
      <c r="AB111" s="44">
        <f t="shared" si="45"/>
        <v>3.125</v>
      </c>
      <c r="AC111" s="44">
        <f t="shared" si="45"/>
        <v>0.8449999999999998</v>
      </c>
      <c r="AD111" s="44">
        <f t="shared" si="45"/>
        <v>1.245</v>
      </c>
      <c r="AE111" s="15">
        <f>IF(Z111=MIN(Z111:AD111),T111,IF(AA111=MIN(AA111:AD111),U111,IF(AB111=MIN(AA111:AD111),V111,IF(AC111=MIN(AA111:AD111),W111,IF(AD111=MIN(AA111:AD111),X111,0)))))</f>
        <v>18978.126357421876</v>
      </c>
      <c r="AF111" s="51"/>
      <c r="AG111" s="15"/>
      <c r="AH111" s="84">
        <v>11.7</v>
      </c>
      <c r="AI111" s="36">
        <f>1.5*(K111)/(3.141593*$U$5^2)*($U$5)/(L111)*1000</f>
        <v>132610.9088922086</v>
      </c>
      <c r="AJ111" s="34">
        <f>$AH111/$U$5/2</f>
        <v>0.975</v>
      </c>
      <c r="AK111" s="32">
        <f>($X$5/12+5)*(1+2*((N111+P111)/L111)+Q111/L111)</f>
        <v>28.824471959213398</v>
      </c>
      <c r="AL111" s="32">
        <f t="shared" si="46"/>
        <v>9.310540457841162</v>
      </c>
      <c r="AM111" s="27">
        <f>((AL111)*AI111*(AJ111)^(1/AL111)/(AJ111^2.38))</f>
        <v>1307802.6016949555</v>
      </c>
      <c r="AN111" s="51"/>
      <c r="AO111" s="4">
        <f>MATCH(MIN(Z111:AD111),Z111:AD111,0)+2</f>
        <v>6</v>
      </c>
      <c r="AP111" s="26">
        <f>INDEX($X$5:$AB$5,1,$AO111-2)</f>
        <v>36</v>
      </c>
      <c r="AQ111" s="19">
        <f>INDEX(N111:R111,1,$AO111-2)</f>
        <v>7.71</v>
      </c>
      <c r="AR111" s="75">
        <f>CharLngth($U$5,$L111*25.4,AQ111*25.4,AP111*25.4)</f>
        <v>23.970190048217773</v>
      </c>
      <c r="AS111" s="3">
        <f>AE111*$AO$5</f>
        <v>56934.37907226563</v>
      </c>
      <c r="AT111" s="75">
        <f>AR111*10/12</f>
        <v>19.975158373514812</v>
      </c>
      <c r="AU111" s="51"/>
      <c r="AX111"/>
    </row>
    <row r="112" spans="2:50" ht="12.75">
      <c r="B112" s="51"/>
      <c r="C112" s="54">
        <v>1</v>
      </c>
      <c r="D112" s="53">
        <v>310</v>
      </c>
      <c r="E112" s="56">
        <v>38072</v>
      </c>
      <c r="F112" s="57">
        <v>0.379166666666667</v>
      </c>
      <c r="G112" s="53" t="s">
        <v>14</v>
      </c>
      <c r="H112" s="53">
        <v>430</v>
      </c>
      <c r="I112" s="54" t="s">
        <v>24</v>
      </c>
      <c r="J112" s="54">
        <v>4</v>
      </c>
      <c r="K112" s="58">
        <v>22930.194333973915</v>
      </c>
      <c r="L112" s="59">
        <v>13.5</v>
      </c>
      <c r="M112" s="59">
        <v>12.72</v>
      </c>
      <c r="N112" s="59">
        <v>12.14</v>
      </c>
      <c r="O112" s="59">
        <v>10.99</v>
      </c>
      <c r="P112" s="59">
        <v>9.85</v>
      </c>
      <c r="Q112" s="59">
        <v>7.63</v>
      </c>
      <c r="R112" s="59">
        <v>5.54</v>
      </c>
      <c r="S112" s="51"/>
      <c r="T112" s="43">
        <f t="shared" si="44"/>
        <v>19985.549729003906</v>
      </c>
      <c r="U112" s="43">
        <f t="shared" si="44"/>
        <v>19702.719958496094</v>
      </c>
      <c r="V112" s="43">
        <f t="shared" si="44"/>
        <v>19288.454327392577</v>
      </c>
      <c r="W112" s="43">
        <f t="shared" si="44"/>
        <v>19195.502667236327</v>
      </c>
      <c r="X112" s="43">
        <f t="shared" si="44"/>
        <v>20022.896378173828</v>
      </c>
      <c r="Y112" s="44">
        <f>L112/2</f>
        <v>6.75</v>
      </c>
      <c r="Z112" s="44">
        <f t="shared" si="45"/>
        <v>5.390000000000001</v>
      </c>
      <c r="AA112" s="44">
        <f t="shared" si="45"/>
        <v>4.24</v>
      </c>
      <c r="AB112" s="44">
        <f t="shared" si="45"/>
        <v>3.0999999999999996</v>
      </c>
      <c r="AC112" s="44">
        <f t="shared" si="45"/>
        <v>0.8799999999999999</v>
      </c>
      <c r="AD112" s="44">
        <f t="shared" si="45"/>
        <v>1.21</v>
      </c>
      <c r="AE112" s="15">
        <f>IF(Z112=MIN(Z112:AD112),T112,IF(AA112=MIN(AA112:AD112),U112,IF(AB112=MIN(AA112:AD112),V112,IF(AC112=MIN(AA112:AD112),W112,IF(AD112=MIN(AA112:AD112),X112,0)))))</f>
        <v>19195.502667236327</v>
      </c>
      <c r="AF112" s="51"/>
      <c r="AG112" s="15"/>
      <c r="AH112" s="84">
        <v>11.7</v>
      </c>
      <c r="AI112" s="36">
        <f>1.5*(K112)/(3.141593*$U$5^2)*($U$5)/(L112)*1000</f>
        <v>135164.93969999434</v>
      </c>
      <c r="AJ112" s="34">
        <f>$AH112/$U$5/2</f>
        <v>0.975</v>
      </c>
      <c r="AK112" s="32">
        <f>($X$5/12+5)*(1+2*((N112+P112)/L112)+Q112/L112)</f>
        <v>28.93777777777778</v>
      </c>
      <c r="AL112" s="32">
        <f t="shared" si="46"/>
        <v>9.579515890588599</v>
      </c>
      <c r="AM112" s="27">
        <f>((AL112)*AI112*(AJ112)^(1/AL112)/(AJ112^2.38))</f>
        <v>1371604.275291173</v>
      </c>
      <c r="AN112" s="51"/>
      <c r="AO112" s="4">
        <f>MATCH(MIN(Z112:AD112),Z112:AD112,0)+2</f>
        <v>6</v>
      </c>
      <c r="AP112" s="26">
        <f>INDEX($X$5:$AB$5,1,$AO112-2)</f>
        <v>36</v>
      </c>
      <c r="AQ112" s="19">
        <f>INDEX(N112:R112,1,$AO112-2)</f>
        <v>7.63</v>
      </c>
      <c r="AR112" s="75">
        <f>CharLngth($U$5,$L112*25.4,AQ112*25.4,AP112*25.4)</f>
        <v>24.165441513061523</v>
      </c>
      <c r="AS112" s="3">
        <f>AE112*$AO$5</f>
        <v>57586.50800170898</v>
      </c>
      <c r="AT112" s="75">
        <f>AR112*10/12</f>
        <v>20.13786792755127</v>
      </c>
      <c r="AU112" s="51"/>
      <c r="AX112"/>
    </row>
    <row r="113" spans="2:50" ht="12.75">
      <c r="B113" s="51"/>
      <c r="C113" s="54"/>
      <c r="D113" s="53"/>
      <c r="E113" s="53"/>
      <c r="F113" s="53"/>
      <c r="G113" s="53"/>
      <c r="H113" s="53"/>
      <c r="I113" s="54"/>
      <c r="J113" s="54"/>
      <c r="K113" s="58"/>
      <c r="L113" s="59"/>
      <c r="M113" s="59"/>
      <c r="N113" s="59"/>
      <c r="O113" s="59"/>
      <c r="P113" s="59"/>
      <c r="Q113" s="59"/>
      <c r="R113" s="59"/>
      <c r="S113" s="51"/>
      <c r="T113" s="43"/>
      <c r="U113" s="43"/>
      <c r="V113" s="43"/>
      <c r="W113" s="43"/>
      <c r="X113" s="43"/>
      <c r="Y113" s="44"/>
      <c r="Z113" s="44"/>
      <c r="AA113" s="44"/>
      <c r="AB113" s="44"/>
      <c r="AC113" s="44"/>
      <c r="AD113" s="44"/>
      <c r="AE113" s="15"/>
      <c r="AF113" s="51"/>
      <c r="AG113" s="15"/>
      <c r="AH113" s="84"/>
      <c r="AI113" s="36"/>
      <c r="AJ113" s="34"/>
      <c r="AK113" s="32"/>
      <c r="AL113" s="32"/>
      <c r="AM113" s="27"/>
      <c r="AN113" s="51"/>
      <c r="AO113" s="26"/>
      <c r="AP113" s="26"/>
      <c r="AQ113" s="19"/>
      <c r="AR113" s="75"/>
      <c r="AS113" s="3"/>
      <c r="AT113" s="75"/>
      <c r="AU113" s="51"/>
      <c r="AX113"/>
    </row>
    <row r="114" spans="2:50" ht="12.75">
      <c r="B114" s="51"/>
      <c r="C114" s="54">
        <v>1</v>
      </c>
      <c r="D114" s="53">
        <v>310</v>
      </c>
      <c r="E114" s="56">
        <v>38072</v>
      </c>
      <c r="F114" s="57">
        <v>0.37916666666666665</v>
      </c>
      <c r="G114" s="53" t="s">
        <v>14</v>
      </c>
      <c r="H114" s="53">
        <v>887</v>
      </c>
      <c r="I114" s="54" t="s">
        <v>17</v>
      </c>
      <c r="J114" s="54">
        <v>1</v>
      </c>
      <c r="K114" s="58">
        <v>16880.14305963714</v>
      </c>
      <c r="L114" s="59">
        <v>12.06</v>
      </c>
      <c r="M114" s="59">
        <v>11.66</v>
      </c>
      <c r="N114" s="59">
        <v>11.51</v>
      </c>
      <c r="O114" s="59">
        <v>10.95</v>
      </c>
      <c r="P114" s="59">
        <v>10.49</v>
      </c>
      <c r="Q114" s="59">
        <v>9.52</v>
      </c>
      <c r="R114" s="59">
        <v>7.92</v>
      </c>
      <c r="S114" s="51"/>
      <c r="T114" s="43">
        <f aca="true" t="shared" si="47" ref="T114:X117">hogg($U$5*25.4,$K114/(145.04*3.141593*$U$5^2),$L114*25.4,N114*25.4,X$5*25.4,$AC$4)*145.04</f>
        <v>10452.978533935546</v>
      </c>
      <c r="U114" s="43">
        <f t="shared" si="47"/>
        <v>10523.467982788085</v>
      </c>
      <c r="V114" s="43">
        <f t="shared" si="47"/>
        <v>9771.497904663085</v>
      </c>
      <c r="W114" s="43">
        <f t="shared" si="47"/>
        <v>8942.810616455077</v>
      </c>
      <c r="X114" s="43">
        <f t="shared" si="47"/>
        <v>9696.463783569336</v>
      </c>
      <c r="Y114" s="44">
        <f>L114/2</f>
        <v>6.03</v>
      </c>
      <c r="Z114" s="44">
        <f aca="true" t="shared" si="48" ref="Z114:AD117">ABS(N114-$Y114)</f>
        <v>5.4799999999999995</v>
      </c>
      <c r="AA114" s="44">
        <f t="shared" si="48"/>
        <v>4.919999999999999</v>
      </c>
      <c r="AB114" s="44">
        <f t="shared" si="48"/>
        <v>4.46</v>
      </c>
      <c r="AC114" s="44">
        <f t="shared" si="48"/>
        <v>3.4899999999999993</v>
      </c>
      <c r="AD114" s="44">
        <f t="shared" si="48"/>
        <v>1.8899999999999997</v>
      </c>
      <c r="AE114" s="15">
        <f>IF(Z114=MIN(Z114:AD114),T114,IF(AA114=MIN(AA114:AD114),U114,IF(AB114=MIN(AA114:AD114),V114,IF(AC114=MIN(AA114:AD114),W114,IF(AD114=MIN(AA114:AD114),X114,0)))))</f>
        <v>9696.463783569336</v>
      </c>
      <c r="AF114" s="51"/>
      <c r="AG114" s="15"/>
      <c r="AH114" s="84">
        <v>15</v>
      </c>
      <c r="AI114" s="36">
        <f>1.5*(K114)/(3.141593*$U$5^2)*($U$5)/(L114)*1000</f>
        <v>111382.9980018309</v>
      </c>
      <c r="AJ114" s="34">
        <f>$AH114/$U$5/2</f>
        <v>1.25</v>
      </c>
      <c r="AK114" s="32">
        <f>($X$5/12+5)*(1+2*((N114+P114)/L114)+Q114/L114)</f>
        <v>32.626865671641795</v>
      </c>
      <c r="AL114" s="32">
        <f>((2.262)/(3.262-(AK114)/11.037))^1.79</f>
        <v>35.92893043248383</v>
      </c>
      <c r="AM114" s="27">
        <f>((AL114)*AI114*(AJ114)^(1/AL114)/(AJ114^2.38))</f>
        <v>2367634.3426962416</v>
      </c>
      <c r="AN114" s="51"/>
      <c r="AO114" s="4">
        <f>MATCH(MIN(Z114:AD114),Z114:AD114,0)+2</f>
        <v>7</v>
      </c>
      <c r="AP114" s="26">
        <f>INDEX($X$5:$AB$5,1,$AO114-2)</f>
        <v>48</v>
      </c>
      <c r="AQ114" s="19">
        <f>INDEX(N114:R114,1,$AO114-2)</f>
        <v>7.92</v>
      </c>
      <c r="AR114" s="75">
        <f>CharLngth($U$5,$L114*25.4,AQ114*25.4,AP114*25.4)</f>
        <v>39.82169723510742</v>
      </c>
      <c r="AS114" s="3">
        <f>AE114*$AO$5</f>
        <v>29089.391350708007</v>
      </c>
      <c r="AT114" s="75">
        <f>AR114*10/12</f>
        <v>33.18474769592285</v>
      </c>
      <c r="AU114" s="51"/>
      <c r="AX114"/>
    </row>
    <row r="115" spans="2:50" ht="12.75">
      <c r="B115" s="51"/>
      <c r="C115" s="54">
        <v>1</v>
      </c>
      <c r="D115" s="53">
        <v>310</v>
      </c>
      <c r="E115" s="56">
        <v>38072</v>
      </c>
      <c r="F115" s="57">
        <v>0.37916666666666665</v>
      </c>
      <c r="G115" s="53" t="s">
        <v>14</v>
      </c>
      <c r="H115" s="53">
        <v>887</v>
      </c>
      <c r="I115" s="54" t="s">
        <v>17</v>
      </c>
      <c r="J115" s="54">
        <v>2</v>
      </c>
      <c r="K115" s="58">
        <v>18640.157975807837</v>
      </c>
      <c r="L115" s="59">
        <v>13.29</v>
      </c>
      <c r="M115" s="59">
        <v>12.88</v>
      </c>
      <c r="N115" s="59">
        <v>12.65</v>
      </c>
      <c r="O115" s="59">
        <v>12.07</v>
      </c>
      <c r="P115" s="59">
        <v>11.59</v>
      </c>
      <c r="Q115" s="59">
        <v>10.47</v>
      </c>
      <c r="R115" s="59">
        <v>8.78</v>
      </c>
      <c r="S115" s="51"/>
      <c r="T115" s="43">
        <f t="shared" si="47"/>
        <v>10807.597969970702</v>
      </c>
      <c r="U115" s="43">
        <f t="shared" si="47"/>
        <v>10528.48958557129</v>
      </c>
      <c r="V115" s="43">
        <f t="shared" si="47"/>
        <v>9684.043671264648</v>
      </c>
      <c r="W115" s="43">
        <f t="shared" si="47"/>
        <v>9007.827536315917</v>
      </c>
      <c r="X115" s="43">
        <f t="shared" si="47"/>
        <v>9623.822061157227</v>
      </c>
      <c r="Y115" s="44">
        <f>L115/2</f>
        <v>6.645</v>
      </c>
      <c r="Z115" s="44">
        <f t="shared" si="48"/>
        <v>6.005000000000001</v>
      </c>
      <c r="AA115" s="44">
        <f t="shared" si="48"/>
        <v>5.425000000000001</v>
      </c>
      <c r="AB115" s="44">
        <f t="shared" si="48"/>
        <v>4.945</v>
      </c>
      <c r="AC115" s="44">
        <f t="shared" si="48"/>
        <v>3.825000000000001</v>
      </c>
      <c r="AD115" s="44">
        <f t="shared" si="48"/>
        <v>2.135</v>
      </c>
      <c r="AE115" s="15">
        <f>IF(Z115=MIN(Z115:AD115),T115,IF(AA115=MIN(AA115:AD115),U115,IF(AB115=MIN(AA115:AD115),V115,IF(AC115=MIN(AA115:AD115),W115,IF(AD115=MIN(AA115:AD115),X115,0)))))</f>
        <v>9623.822061157227</v>
      </c>
      <c r="AF115" s="51"/>
      <c r="AG115" s="15"/>
      <c r="AH115" s="84">
        <v>15</v>
      </c>
      <c r="AI115" s="36">
        <f>1.5*(K115)/(3.141593*$U$5^2)*($U$5)/(L115)*1000</f>
        <v>111612.9779812298</v>
      </c>
      <c r="AJ115" s="34">
        <f>$AH115/$U$5/2</f>
        <v>1.25</v>
      </c>
      <c r="AK115" s="32">
        <f>($X$5/12+5)*(1+2*((N115+P115)/L115)+Q115/L115)</f>
        <v>32.61399548532732</v>
      </c>
      <c r="AL115" s="32">
        <f t="shared" si="46"/>
        <v>35.685038727158954</v>
      </c>
      <c r="AM115" s="27">
        <f>((AL115)*AI115*(AJ115)^(1/AL115)/(AJ115^2.38))</f>
        <v>2356517.892389772</v>
      </c>
      <c r="AN115" s="51"/>
      <c r="AO115" s="4">
        <f>MATCH(MIN(Z115:AD115),Z115:AD115,0)+2</f>
        <v>7</v>
      </c>
      <c r="AP115" s="26">
        <f>INDEX($X$5:$AB$5,1,$AO115-2)</f>
        <v>48</v>
      </c>
      <c r="AQ115" s="19">
        <f>INDEX(N115:R115,1,$AO115-2)</f>
        <v>8.78</v>
      </c>
      <c r="AR115" s="75">
        <f>CharLngth($U$5,$L115*25.4,AQ115*25.4,AP115*25.4)</f>
        <v>40.20512008666992</v>
      </c>
      <c r="AS115" s="3">
        <f>AE115*$AO$5</f>
        <v>28871.466183471683</v>
      </c>
      <c r="AT115" s="75">
        <f>AR115*10/12</f>
        <v>33.5042667388916</v>
      </c>
      <c r="AU115" s="51"/>
      <c r="AX115"/>
    </row>
    <row r="116" spans="2:50" ht="12.75">
      <c r="B116" s="51"/>
      <c r="C116" s="54">
        <v>1</v>
      </c>
      <c r="D116" s="53">
        <v>310</v>
      </c>
      <c r="E116" s="56">
        <v>38072</v>
      </c>
      <c r="F116" s="57">
        <v>0.379166666666667</v>
      </c>
      <c r="G116" s="53" t="s">
        <v>14</v>
      </c>
      <c r="H116" s="53">
        <v>887</v>
      </c>
      <c r="I116" s="54" t="s">
        <v>17</v>
      </c>
      <c r="J116" s="54">
        <v>3</v>
      </c>
      <c r="K116" s="58">
        <v>22310.189079413776</v>
      </c>
      <c r="L116" s="59">
        <v>15.92</v>
      </c>
      <c r="M116" s="59">
        <v>15.43</v>
      </c>
      <c r="N116" s="59">
        <v>15.1</v>
      </c>
      <c r="O116" s="59">
        <v>14.4</v>
      </c>
      <c r="P116" s="59">
        <v>13.86</v>
      </c>
      <c r="Q116" s="59">
        <v>12.4</v>
      </c>
      <c r="R116" s="59">
        <v>10.29</v>
      </c>
      <c r="S116" s="51"/>
      <c r="T116" s="43">
        <f t="shared" si="47"/>
        <v>11225.771997070311</v>
      </c>
      <c r="U116" s="43">
        <f t="shared" si="47"/>
        <v>10772.604989624022</v>
      </c>
      <c r="V116" s="43">
        <f t="shared" si="47"/>
        <v>9746.242717285155</v>
      </c>
      <c r="W116" s="43">
        <f t="shared" si="47"/>
        <v>9263.213329162598</v>
      </c>
      <c r="X116" s="43">
        <f t="shared" si="47"/>
        <v>9954.195499267578</v>
      </c>
      <c r="Y116" s="44">
        <f>L116/2</f>
        <v>7.96</v>
      </c>
      <c r="Z116" s="44">
        <f t="shared" si="48"/>
        <v>7.14</v>
      </c>
      <c r="AA116" s="44">
        <f t="shared" si="48"/>
        <v>6.44</v>
      </c>
      <c r="AB116" s="44">
        <f t="shared" si="48"/>
        <v>5.8999999999999995</v>
      </c>
      <c r="AC116" s="44">
        <f t="shared" si="48"/>
        <v>4.44</v>
      </c>
      <c r="AD116" s="44">
        <f t="shared" si="48"/>
        <v>2.329999999999999</v>
      </c>
      <c r="AE116" s="15">
        <f>IF(Z116=MIN(Z116:AD116),T116,IF(AA116=MIN(AA116:AD116),U116,IF(AB116=MIN(AA116:AD116),V116,IF(AC116=MIN(AA116:AD116),W116,IF(AD116=MIN(AA116:AD116),X116,0)))))</f>
        <v>9954.195499267578</v>
      </c>
      <c r="AF116" s="51"/>
      <c r="AG116" s="15"/>
      <c r="AH116" s="84">
        <v>15</v>
      </c>
      <c r="AI116" s="36">
        <f>1.5*(K116)/(3.141593*$U$5^2)*($U$5)/(L116)*1000</f>
        <v>111519.36186477193</v>
      </c>
      <c r="AJ116" s="34">
        <f>$AH116/$U$5/2</f>
        <v>1.25</v>
      </c>
      <c r="AK116" s="32">
        <f>($X$5/12+5)*(1+2*((N116+P116)/L116)+Q116/L116)</f>
        <v>32.502512562814076</v>
      </c>
      <c r="AL116" s="32">
        <f t="shared" si="46"/>
        <v>33.676195631513885</v>
      </c>
      <c r="AM116" s="27">
        <f>((AL116)*AI116*(AJ116)^(1/AL116)/(AJ116^2.38))</f>
        <v>2222824.4705138663</v>
      </c>
      <c r="AN116" s="51"/>
      <c r="AO116" s="4">
        <f>MATCH(MIN(Z116:AD116),Z116:AD116,0)+2</f>
        <v>7</v>
      </c>
      <c r="AP116" s="26">
        <f>INDEX($X$5:$AB$5,1,$AO116-2)</f>
        <v>48</v>
      </c>
      <c r="AQ116" s="19">
        <f>INDEX(N116:R116,1,$AO116-2)</f>
        <v>10.29</v>
      </c>
      <c r="AR116" s="75">
        <f>CharLngth($U$5,$L116*25.4,AQ116*25.4,AP116*25.4)</f>
        <v>38.838134765625</v>
      </c>
      <c r="AS116" s="3">
        <f>AE116*$AO$5</f>
        <v>29862.586497802735</v>
      </c>
      <c r="AT116" s="75">
        <f>AR116*10/12</f>
        <v>32.3651123046875</v>
      </c>
      <c r="AU116" s="51"/>
      <c r="AX116"/>
    </row>
    <row r="117" spans="2:50" ht="12.75">
      <c r="B117" s="51"/>
      <c r="C117" s="54">
        <v>1</v>
      </c>
      <c r="D117" s="53">
        <v>310</v>
      </c>
      <c r="E117" s="56">
        <v>38072</v>
      </c>
      <c r="F117" s="57">
        <v>0.379166666666667</v>
      </c>
      <c r="G117" s="53" t="s">
        <v>14</v>
      </c>
      <c r="H117" s="53">
        <v>887</v>
      </c>
      <c r="I117" s="54" t="s">
        <v>17</v>
      </c>
      <c r="J117" s="54">
        <v>4</v>
      </c>
      <c r="K117" s="58">
        <v>22120.187469145352</v>
      </c>
      <c r="L117" s="59">
        <v>15.69</v>
      </c>
      <c r="M117" s="59">
        <v>15.21</v>
      </c>
      <c r="N117" s="59">
        <v>14.89</v>
      </c>
      <c r="O117" s="59">
        <v>14.21</v>
      </c>
      <c r="P117" s="59">
        <v>13.68</v>
      </c>
      <c r="Q117" s="59">
        <v>12.24</v>
      </c>
      <c r="R117" s="59">
        <v>10.2</v>
      </c>
      <c r="S117" s="51"/>
      <c r="T117" s="43">
        <f t="shared" si="47"/>
        <v>11227.382052612304</v>
      </c>
      <c r="U117" s="43">
        <f t="shared" si="47"/>
        <v>10758.222933349609</v>
      </c>
      <c r="V117" s="43">
        <f t="shared" si="47"/>
        <v>9743.29703491211</v>
      </c>
      <c r="W117" s="43">
        <f t="shared" si="47"/>
        <v>9282.766928100586</v>
      </c>
      <c r="X117" s="43">
        <f t="shared" si="47"/>
        <v>9924.512935791015</v>
      </c>
      <c r="Y117" s="44">
        <f>L117/2</f>
        <v>7.845</v>
      </c>
      <c r="Z117" s="44">
        <f t="shared" si="48"/>
        <v>7.045000000000001</v>
      </c>
      <c r="AA117" s="44">
        <f t="shared" si="48"/>
        <v>6.365000000000001</v>
      </c>
      <c r="AB117" s="44">
        <f t="shared" si="48"/>
        <v>5.835</v>
      </c>
      <c r="AC117" s="44">
        <f t="shared" si="48"/>
        <v>4.3950000000000005</v>
      </c>
      <c r="AD117" s="44">
        <f t="shared" si="48"/>
        <v>2.3549999999999995</v>
      </c>
      <c r="AE117" s="15">
        <f>IF(Z117=MIN(Z117:AD117),T117,IF(AA117=MIN(AA117:AD117),U117,IF(AB117=MIN(AA117:AD117),V117,IF(AC117=MIN(AA117:AD117),W117,IF(AD117=MIN(AA117:AD117),X117,0)))))</f>
        <v>9924.512935791015</v>
      </c>
      <c r="AF117" s="51"/>
      <c r="AG117" s="15"/>
      <c r="AH117" s="84">
        <v>15</v>
      </c>
      <c r="AI117" s="36">
        <f>1.5*(K117)/(3.141593*$U$5^2)*($U$5)/(L117)*1000</f>
        <v>112190.46493432447</v>
      </c>
      <c r="AJ117" s="34">
        <f>$AH117/$U$5/2</f>
        <v>1.25</v>
      </c>
      <c r="AK117" s="32">
        <f>($X$5/12+5)*(1+2*((N117+P117)/L117)+Q117/L117)</f>
        <v>32.53154875717017</v>
      </c>
      <c r="AL117" s="32">
        <f t="shared" si="46"/>
        <v>34.18210736325479</v>
      </c>
      <c r="AM117" s="27">
        <f>((AL117)*AI117*(AJ117)^(1/AL117)/(AJ117^2.38))</f>
        <v>2269572.497896813</v>
      </c>
      <c r="AN117" s="51"/>
      <c r="AO117" s="4">
        <f>MATCH(MIN(Z117:AD117),Z117:AD117,0)+2</f>
        <v>7</v>
      </c>
      <c r="AP117" s="26">
        <f>INDEX($X$5:$AB$5,1,$AO117-2)</f>
        <v>48</v>
      </c>
      <c r="AQ117" s="19">
        <f>INDEX(N117:R117,1,$AO117-2)</f>
        <v>10.2</v>
      </c>
      <c r="AR117" s="75">
        <f>CharLngth($U$5,$L117*25.4,AQ117*25.4,AP117*25.4)</f>
        <v>39.1887092590332</v>
      </c>
      <c r="AS117" s="3">
        <f>AE117*$AO$5</f>
        <v>29773.538807373046</v>
      </c>
      <c r="AT117" s="75">
        <f>AR117*10/12</f>
        <v>32.657257715861</v>
      </c>
      <c r="AU117" s="51"/>
      <c r="AX117"/>
    </row>
    <row r="118" spans="2:47" ht="12.75">
      <c r="B118" s="51"/>
      <c r="C118" s="53"/>
      <c r="D118" s="53"/>
      <c r="E118" s="53"/>
      <c r="F118" s="53"/>
      <c r="G118" s="53"/>
      <c r="H118" s="53"/>
      <c r="I118" s="54"/>
      <c r="J118" s="54"/>
      <c r="K118" s="53"/>
      <c r="L118" s="53"/>
      <c r="M118" s="53"/>
      <c r="N118" s="53"/>
      <c r="O118" s="53"/>
      <c r="P118" s="53"/>
      <c r="Q118" s="53"/>
      <c r="R118" s="53"/>
      <c r="S118" s="51"/>
      <c r="T118"/>
      <c r="AF118" s="51"/>
      <c r="AH118" s="84"/>
      <c r="AK118" s="32"/>
      <c r="AN118" s="51"/>
      <c r="AO118" s="26"/>
      <c r="AP118" s="26"/>
      <c r="AQ118" s="4"/>
      <c r="AR118" s="4"/>
      <c r="AS118" s="3"/>
      <c r="AT118" s="19"/>
      <c r="AU118" s="51"/>
    </row>
    <row r="119" spans="2:47" ht="12.75">
      <c r="B119" s="51"/>
      <c r="C119" s="53"/>
      <c r="D119" s="53"/>
      <c r="E119" s="53"/>
      <c r="F119" s="53"/>
      <c r="G119" s="53"/>
      <c r="H119" s="53"/>
      <c r="I119" s="54"/>
      <c r="J119" s="54"/>
      <c r="K119" s="53"/>
      <c r="L119" s="53"/>
      <c r="M119" s="53"/>
      <c r="N119" s="53"/>
      <c r="O119" s="53"/>
      <c r="P119" s="53"/>
      <c r="Q119" s="53"/>
      <c r="R119" s="53"/>
      <c r="S119" s="51"/>
      <c r="T119"/>
      <c r="AF119" s="51"/>
      <c r="AH119" s="84"/>
      <c r="AK119" s="32"/>
      <c r="AN119" s="51"/>
      <c r="AO119" s="4"/>
      <c r="AP119" s="26"/>
      <c r="AQ119" s="4"/>
      <c r="AR119" s="19"/>
      <c r="AS119" s="3"/>
      <c r="AT119" s="19"/>
      <c r="AU119" s="51"/>
    </row>
    <row r="120" spans="2:47" ht="12.75">
      <c r="B120" s="51"/>
      <c r="C120" s="53"/>
      <c r="D120" s="53"/>
      <c r="E120" s="53"/>
      <c r="F120" s="53"/>
      <c r="G120" s="53"/>
      <c r="H120" s="53"/>
      <c r="I120" s="54"/>
      <c r="J120" s="54"/>
      <c r="K120" s="53"/>
      <c r="L120" s="53"/>
      <c r="M120" s="53"/>
      <c r="N120" s="53"/>
      <c r="O120" s="53"/>
      <c r="P120" s="53"/>
      <c r="Q120" s="53"/>
      <c r="R120" s="53"/>
      <c r="S120" s="51"/>
      <c r="T120"/>
      <c r="AF120" s="51"/>
      <c r="AH120" s="84"/>
      <c r="AK120" s="32"/>
      <c r="AN120" s="51"/>
      <c r="AO120" s="4"/>
      <c r="AP120" s="26"/>
      <c r="AQ120" s="4"/>
      <c r="AR120" s="19"/>
      <c r="AS120" s="3"/>
      <c r="AT120" s="19"/>
      <c r="AU120" s="51"/>
    </row>
    <row r="121" spans="2:47" ht="12.75">
      <c r="B121" s="51"/>
      <c r="C121" s="53"/>
      <c r="D121" s="53"/>
      <c r="E121" s="53"/>
      <c r="F121" s="53"/>
      <c r="G121" s="53"/>
      <c r="H121" s="53"/>
      <c r="I121" s="54"/>
      <c r="J121" s="54"/>
      <c r="K121" s="53"/>
      <c r="L121" s="53"/>
      <c r="M121" s="53"/>
      <c r="N121" s="53"/>
      <c r="O121" s="53"/>
      <c r="P121" s="53"/>
      <c r="Q121" s="53"/>
      <c r="R121" s="53"/>
      <c r="S121" s="51"/>
      <c r="T121"/>
      <c r="AF121" s="51"/>
      <c r="AH121" s="84"/>
      <c r="AK121" s="32"/>
      <c r="AN121" s="51"/>
      <c r="AO121" s="4"/>
      <c r="AP121" s="26"/>
      <c r="AQ121" s="4"/>
      <c r="AR121" s="19"/>
      <c r="AS121" s="3"/>
      <c r="AT121" s="19"/>
      <c r="AU121" s="51"/>
    </row>
    <row r="122" spans="2:47" ht="12.75">
      <c r="B122" s="51"/>
      <c r="C122" s="53"/>
      <c r="D122" s="53"/>
      <c r="E122" s="53"/>
      <c r="F122" s="53"/>
      <c r="G122" s="53"/>
      <c r="H122" s="53"/>
      <c r="I122" s="54"/>
      <c r="J122" s="54"/>
      <c r="K122" s="53"/>
      <c r="L122" s="53"/>
      <c r="M122" s="53"/>
      <c r="N122" s="53"/>
      <c r="O122" s="53"/>
      <c r="P122" s="53"/>
      <c r="Q122" s="53"/>
      <c r="R122" s="53"/>
      <c r="S122" s="51"/>
      <c r="T122"/>
      <c r="AF122" s="51"/>
      <c r="AH122" s="84"/>
      <c r="AK122" s="32"/>
      <c r="AN122" s="51"/>
      <c r="AO122" s="4"/>
      <c r="AP122" s="26"/>
      <c r="AQ122" s="4"/>
      <c r="AR122" s="19"/>
      <c r="AS122" s="3"/>
      <c r="AT122" s="19"/>
      <c r="AU122" s="51"/>
    </row>
    <row r="123" spans="2:47" ht="12.75">
      <c r="B123" s="51"/>
      <c r="C123" s="53"/>
      <c r="D123" s="53"/>
      <c r="E123" s="53"/>
      <c r="F123" s="53"/>
      <c r="G123" s="53"/>
      <c r="H123" s="53"/>
      <c r="I123" s="54"/>
      <c r="J123" s="54"/>
      <c r="K123" s="53"/>
      <c r="L123" s="53"/>
      <c r="M123" s="53"/>
      <c r="N123" s="53"/>
      <c r="O123" s="53"/>
      <c r="P123" s="53"/>
      <c r="Q123" s="53"/>
      <c r="R123" s="53"/>
      <c r="S123" s="51"/>
      <c r="T123"/>
      <c r="AF123" s="51"/>
      <c r="AH123" s="84"/>
      <c r="AK123" s="32"/>
      <c r="AN123" s="51"/>
      <c r="AO123" s="26"/>
      <c r="AP123" s="26"/>
      <c r="AQ123" s="4"/>
      <c r="AR123" s="4"/>
      <c r="AS123" s="3"/>
      <c r="AT123" s="19"/>
      <c r="AU123" s="51"/>
    </row>
    <row r="124" spans="2:47" ht="12.75">
      <c r="B124" s="51"/>
      <c r="C124" s="53"/>
      <c r="D124" s="53"/>
      <c r="E124" s="53"/>
      <c r="F124" s="53"/>
      <c r="G124" s="53"/>
      <c r="H124" s="53"/>
      <c r="I124" s="54"/>
      <c r="J124" s="54"/>
      <c r="K124" s="53"/>
      <c r="L124" s="53"/>
      <c r="M124" s="53"/>
      <c r="N124" s="53"/>
      <c r="O124" s="53"/>
      <c r="P124" s="53"/>
      <c r="Q124" s="53"/>
      <c r="R124" s="53"/>
      <c r="S124" s="51"/>
      <c r="T124"/>
      <c r="AF124" s="51"/>
      <c r="AH124" s="84"/>
      <c r="AK124" s="32"/>
      <c r="AN124" s="51"/>
      <c r="AO124" s="4"/>
      <c r="AP124" s="26"/>
      <c r="AQ124" s="4"/>
      <c r="AR124" s="19"/>
      <c r="AS124" s="3"/>
      <c r="AT124" s="19"/>
      <c r="AU124" s="51"/>
    </row>
    <row r="125" spans="2:47" ht="12.75">
      <c r="B125" s="51"/>
      <c r="C125" s="53"/>
      <c r="D125" s="53"/>
      <c r="E125" s="53"/>
      <c r="F125" s="53"/>
      <c r="G125" s="53"/>
      <c r="H125" s="53"/>
      <c r="I125" s="54"/>
      <c r="J125" s="54"/>
      <c r="K125" s="53"/>
      <c r="L125" s="53"/>
      <c r="M125" s="53"/>
      <c r="N125" s="53"/>
      <c r="O125" s="53"/>
      <c r="P125" s="53"/>
      <c r="Q125" s="53"/>
      <c r="R125" s="53"/>
      <c r="S125" s="51"/>
      <c r="T125"/>
      <c r="AF125" s="51"/>
      <c r="AH125" s="84"/>
      <c r="AK125" s="32"/>
      <c r="AN125" s="51"/>
      <c r="AO125" s="4"/>
      <c r="AP125" s="26"/>
      <c r="AQ125" s="4"/>
      <c r="AR125" s="19"/>
      <c r="AS125" s="3"/>
      <c r="AT125" s="19"/>
      <c r="AU125" s="51"/>
    </row>
    <row r="126" spans="2:47" ht="12.75">
      <c r="B126" s="51"/>
      <c r="C126" s="53"/>
      <c r="D126" s="53"/>
      <c r="E126" s="53"/>
      <c r="F126" s="53"/>
      <c r="G126" s="53"/>
      <c r="H126" s="53"/>
      <c r="I126" s="54"/>
      <c r="J126" s="54"/>
      <c r="K126" s="53"/>
      <c r="L126" s="53"/>
      <c r="M126" s="53"/>
      <c r="N126" s="53"/>
      <c r="O126" s="53"/>
      <c r="P126" s="53"/>
      <c r="Q126" s="53"/>
      <c r="R126" s="53"/>
      <c r="S126" s="51"/>
      <c r="T126"/>
      <c r="AF126" s="51"/>
      <c r="AH126" s="84"/>
      <c r="AK126" s="32"/>
      <c r="AN126" s="51"/>
      <c r="AO126" s="4"/>
      <c r="AP126" s="26"/>
      <c r="AQ126" s="4"/>
      <c r="AR126" s="19"/>
      <c r="AS126" s="3"/>
      <c r="AT126" s="19"/>
      <c r="AU126" s="51"/>
    </row>
    <row r="127" spans="2:47" ht="12.75">
      <c r="B127" s="51"/>
      <c r="C127" s="53"/>
      <c r="D127" s="53"/>
      <c r="E127" s="53"/>
      <c r="F127" s="53"/>
      <c r="G127" s="53"/>
      <c r="H127" s="53"/>
      <c r="I127" s="54"/>
      <c r="J127" s="54"/>
      <c r="K127" s="53"/>
      <c r="L127" s="53"/>
      <c r="M127" s="53"/>
      <c r="N127" s="53"/>
      <c r="O127" s="53"/>
      <c r="P127" s="53"/>
      <c r="Q127" s="53"/>
      <c r="R127" s="53"/>
      <c r="S127" s="51"/>
      <c r="T127"/>
      <c r="AF127" s="51"/>
      <c r="AH127" s="84"/>
      <c r="AK127" s="32"/>
      <c r="AN127" s="51"/>
      <c r="AO127" s="4"/>
      <c r="AP127" s="26"/>
      <c r="AQ127" s="4"/>
      <c r="AR127" s="19"/>
      <c r="AS127" s="3"/>
      <c r="AT127" s="19"/>
      <c r="AU127" s="51"/>
    </row>
    <row r="128" spans="2:47" ht="12.75">
      <c r="B128" s="51"/>
      <c r="C128" s="53"/>
      <c r="D128" s="53"/>
      <c r="E128" s="53"/>
      <c r="F128" s="53"/>
      <c r="G128" s="53"/>
      <c r="H128" s="53"/>
      <c r="I128" s="54"/>
      <c r="J128" s="54"/>
      <c r="K128" s="53"/>
      <c r="L128" s="53"/>
      <c r="M128" s="53"/>
      <c r="N128" s="53"/>
      <c r="O128" s="53"/>
      <c r="P128" s="53"/>
      <c r="Q128" s="53"/>
      <c r="R128" s="53"/>
      <c r="S128" s="51"/>
      <c r="T128"/>
      <c r="AF128" s="51"/>
      <c r="AH128" s="84"/>
      <c r="AN128" s="51"/>
      <c r="AQ128" s="18"/>
      <c r="AU128" s="51"/>
    </row>
    <row r="129" spans="2:47" ht="12.75">
      <c r="B129" s="51"/>
      <c r="C129" s="53"/>
      <c r="D129" s="53"/>
      <c r="E129" s="53"/>
      <c r="F129" s="53"/>
      <c r="G129" s="53"/>
      <c r="H129" s="53"/>
      <c r="I129" s="54"/>
      <c r="J129" s="54"/>
      <c r="K129" s="53"/>
      <c r="L129" s="53"/>
      <c r="M129" s="53"/>
      <c r="N129" s="53"/>
      <c r="O129" s="53"/>
      <c r="P129" s="53"/>
      <c r="Q129" s="53"/>
      <c r="R129" s="53"/>
      <c r="S129" s="51"/>
      <c r="T129"/>
      <c r="AF129" s="51"/>
      <c r="AH129" s="84"/>
      <c r="AN129" s="51"/>
      <c r="AQ129" s="18"/>
      <c r="AU129" s="51"/>
    </row>
    <row r="130" spans="2:47" ht="12.75">
      <c r="B130" s="51"/>
      <c r="C130" s="53"/>
      <c r="D130" s="53"/>
      <c r="E130" s="53"/>
      <c r="F130" s="53"/>
      <c r="G130" s="53"/>
      <c r="H130" s="53"/>
      <c r="I130" s="54"/>
      <c r="J130" s="54"/>
      <c r="K130" s="53"/>
      <c r="L130" s="53"/>
      <c r="M130" s="53"/>
      <c r="N130" s="53"/>
      <c r="O130" s="53"/>
      <c r="P130" s="53"/>
      <c r="Q130" s="53"/>
      <c r="R130" s="53"/>
      <c r="S130" s="51"/>
      <c r="T130"/>
      <c r="AF130" s="51"/>
      <c r="AH130" s="84"/>
      <c r="AN130" s="51"/>
      <c r="AQ130" s="18"/>
      <c r="AU130" s="51"/>
    </row>
    <row r="131" spans="2:47" ht="12.75">
      <c r="B131" s="51"/>
      <c r="C131" s="53"/>
      <c r="D131" s="53"/>
      <c r="E131" s="53"/>
      <c r="F131" s="53"/>
      <c r="G131" s="53"/>
      <c r="H131" s="53"/>
      <c r="I131" s="54"/>
      <c r="J131" s="54"/>
      <c r="K131" s="53"/>
      <c r="L131" s="53"/>
      <c r="M131" s="53"/>
      <c r="N131" s="53"/>
      <c r="O131" s="53"/>
      <c r="P131" s="53"/>
      <c r="Q131" s="53"/>
      <c r="R131" s="53"/>
      <c r="S131" s="51"/>
      <c r="T131"/>
      <c r="AF131" s="51"/>
      <c r="AH131" s="84"/>
      <c r="AN131" s="51"/>
      <c r="AQ131" s="18"/>
      <c r="AU131" s="51"/>
    </row>
    <row r="132" spans="2:47" ht="12.75">
      <c r="B132" s="51"/>
      <c r="C132" s="53"/>
      <c r="D132" s="53"/>
      <c r="E132" s="53"/>
      <c r="F132" s="53"/>
      <c r="G132" s="53"/>
      <c r="H132" s="53"/>
      <c r="I132" s="54"/>
      <c r="J132" s="54"/>
      <c r="K132" s="53"/>
      <c r="L132" s="53"/>
      <c r="M132" s="53"/>
      <c r="N132" s="53"/>
      <c r="O132" s="53"/>
      <c r="P132" s="53"/>
      <c r="Q132" s="53"/>
      <c r="R132" s="53"/>
      <c r="S132" s="51"/>
      <c r="T132"/>
      <c r="AF132" s="51"/>
      <c r="AH132" s="84"/>
      <c r="AN132" s="51"/>
      <c r="AQ132" s="18"/>
      <c r="AU132" s="51"/>
    </row>
    <row r="133" spans="2:43" ht="12.75">
      <c r="B133" s="39"/>
      <c r="S133" s="39"/>
      <c r="T133"/>
      <c r="AQ133" s="18"/>
    </row>
    <row r="134" spans="2:43" ht="12.75">
      <c r="B134" s="39"/>
      <c r="S134" s="39"/>
      <c r="T134"/>
      <c r="AQ134" s="18"/>
    </row>
    <row r="135" spans="2:43" ht="12.75">
      <c r="B135" s="39"/>
      <c r="S135" s="39"/>
      <c r="T135"/>
      <c r="AQ135" s="18"/>
    </row>
    <row r="136" spans="2:43" ht="12.75">
      <c r="B136" s="39"/>
      <c r="S136" s="39"/>
      <c r="T136"/>
      <c r="AQ136" s="18"/>
    </row>
    <row r="137" spans="2:43" ht="12.75">
      <c r="B137" s="39"/>
      <c r="S137" s="39"/>
      <c r="T137"/>
      <c r="AQ137" s="18"/>
    </row>
    <row r="138" spans="2:43" ht="12.75">
      <c r="B138" s="39"/>
      <c r="S138" s="39"/>
      <c r="T138"/>
      <c r="AQ138" s="18"/>
    </row>
    <row r="139" spans="2:43" ht="12.75">
      <c r="B139" s="39"/>
      <c r="S139" s="39"/>
      <c r="T139"/>
      <c r="AQ139" s="18"/>
    </row>
    <row r="140" spans="2:43" ht="12.75">
      <c r="B140" s="37"/>
      <c r="S140" s="37"/>
      <c r="T140"/>
      <c r="AQ140" s="18"/>
    </row>
    <row r="141" spans="2:43" ht="12.75">
      <c r="B141" s="37"/>
      <c r="S141" s="37"/>
      <c r="T141"/>
      <c r="AQ141" s="18"/>
    </row>
    <row r="142" spans="2:43" ht="12.75">
      <c r="B142" s="37"/>
      <c r="S142" s="37"/>
      <c r="T142"/>
      <c r="AQ142" s="18"/>
    </row>
    <row r="143" spans="2:43" ht="12.75">
      <c r="B143" s="37"/>
      <c r="S143" s="37"/>
      <c r="T143"/>
      <c r="AQ143" s="18"/>
    </row>
    <row r="144" spans="2:43" ht="12.75">
      <c r="B144" s="37"/>
      <c r="S144" s="37"/>
      <c r="T144"/>
      <c r="AQ144" s="18"/>
    </row>
    <row r="145" spans="2:43" ht="12.75">
      <c r="B145" s="37"/>
      <c r="S145" s="37"/>
      <c r="T145"/>
      <c r="AQ145" s="18"/>
    </row>
    <row r="146" spans="2:43" ht="12.75">
      <c r="B146" s="37"/>
      <c r="S146" s="37"/>
      <c r="T146"/>
      <c r="AQ146" s="18"/>
    </row>
    <row r="147" spans="2:43" ht="12.75">
      <c r="B147" s="37"/>
      <c r="S147" s="37"/>
      <c r="T147"/>
      <c r="AQ147" s="18"/>
    </row>
    <row r="148" spans="2:43" ht="12.75">
      <c r="B148" s="37"/>
      <c r="S148" s="37"/>
      <c r="T148"/>
      <c r="AQ148" s="18"/>
    </row>
    <row r="149" spans="2:43" ht="12.75">
      <c r="B149" s="37"/>
      <c r="S149" s="37"/>
      <c r="T149"/>
      <c r="AQ149" s="18"/>
    </row>
    <row r="150" spans="2:43" ht="12.75">
      <c r="B150" s="37"/>
      <c r="S150" s="37"/>
      <c r="T150"/>
      <c r="AQ150" s="18"/>
    </row>
    <row r="151" spans="2:43" ht="12.75">
      <c r="B151" s="37"/>
      <c r="S151" s="37"/>
      <c r="T151"/>
      <c r="AQ151" s="18"/>
    </row>
    <row r="152" spans="2:43" ht="12.75">
      <c r="B152" s="37"/>
      <c r="S152" s="37"/>
      <c r="T152"/>
      <c r="AQ152" s="18"/>
    </row>
    <row r="153" spans="2:43" ht="12.75">
      <c r="B153" s="37"/>
      <c r="S153" s="37"/>
      <c r="T153"/>
      <c r="AQ153" s="18"/>
    </row>
    <row r="154" spans="2:43" ht="12.75">
      <c r="B154" s="37"/>
      <c r="S154" s="37"/>
      <c r="T154"/>
      <c r="AQ154" s="18"/>
    </row>
    <row r="155" spans="2:43" ht="12.75">
      <c r="B155" s="37"/>
      <c r="S155" s="37"/>
      <c r="T155"/>
      <c r="AQ155" s="18"/>
    </row>
    <row r="156" spans="2:43" ht="12.75">
      <c r="B156" s="37"/>
      <c r="S156" s="37"/>
      <c r="T156"/>
      <c r="AQ156" s="18"/>
    </row>
    <row r="157" spans="2:43" ht="12.75">
      <c r="B157" s="37"/>
      <c r="S157" s="37"/>
      <c r="T157"/>
      <c r="AQ157" s="18"/>
    </row>
    <row r="158" spans="2:43" ht="12.75">
      <c r="B158" s="37"/>
      <c r="S158" s="37"/>
      <c r="T158"/>
      <c r="AQ158" s="18"/>
    </row>
    <row r="159" spans="2:43" ht="12.75">
      <c r="B159" s="37"/>
      <c r="S159" s="37"/>
      <c r="T159"/>
      <c r="AQ159" s="18"/>
    </row>
    <row r="160" spans="2:43" ht="12.75">
      <c r="B160" s="37"/>
      <c r="S160" s="37"/>
      <c r="T160"/>
      <c r="AQ160" s="18"/>
    </row>
    <row r="161" spans="2:43" ht="12.75">
      <c r="B161" s="37"/>
      <c r="S161" s="37"/>
      <c r="T161"/>
      <c r="AQ161" s="18"/>
    </row>
    <row r="162" spans="2:43" ht="12.75">
      <c r="B162" s="37"/>
      <c r="S162" s="37"/>
      <c r="T162"/>
      <c r="AQ162" s="18"/>
    </row>
    <row r="163" spans="2:43" ht="12.75">
      <c r="B163" s="37"/>
      <c r="S163" s="37"/>
      <c r="T163"/>
      <c r="AQ163" s="18"/>
    </row>
    <row r="164" spans="2:43" ht="12.75">
      <c r="B164" s="37"/>
      <c r="S164" s="37"/>
      <c r="T164"/>
      <c r="AQ164" s="18"/>
    </row>
    <row r="165" spans="2:43" ht="12.75">
      <c r="B165" s="37"/>
      <c r="S165" s="37"/>
      <c r="T165"/>
      <c r="AQ165" s="18"/>
    </row>
    <row r="166" spans="2:43" ht="12.75">
      <c r="B166" s="37"/>
      <c r="S166" s="37"/>
      <c r="T166"/>
      <c r="AQ166" s="18"/>
    </row>
    <row r="167" spans="2:43" ht="12.75">
      <c r="B167" s="37"/>
      <c r="S167" s="37"/>
      <c r="T167"/>
      <c r="AQ167" s="18"/>
    </row>
    <row r="168" spans="2:43" ht="12.75">
      <c r="B168" s="37"/>
      <c r="S168" s="37"/>
      <c r="T168"/>
      <c r="AQ168" s="18"/>
    </row>
    <row r="169" spans="2:43" ht="12.75">
      <c r="B169" s="37"/>
      <c r="S169" s="37"/>
      <c r="T169"/>
      <c r="AQ169" s="18"/>
    </row>
    <row r="170" spans="2:43" ht="12.75">
      <c r="B170" s="37"/>
      <c r="S170" s="37"/>
      <c r="T170"/>
      <c r="AQ170" s="18"/>
    </row>
    <row r="171" spans="2:43" ht="12.75">
      <c r="B171" s="37"/>
      <c r="S171" s="37"/>
      <c r="T171"/>
      <c r="AQ171" s="18"/>
    </row>
    <row r="172" spans="2:43" ht="12.75">
      <c r="B172" s="37"/>
      <c r="S172" s="37"/>
      <c r="T172"/>
      <c r="AQ172" s="18"/>
    </row>
    <row r="173" spans="2:43" ht="12.75">
      <c r="B173" s="37"/>
      <c r="S173" s="37"/>
      <c r="T173"/>
      <c r="AQ173" s="18"/>
    </row>
    <row r="174" spans="2:43" ht="12.75">
      <c r="B174" s="37"/>
      <c r="S174" s="37"/>
      <c r="T174"/>
      <c r="AQ174" s="18"/>
    </row>
    <row r="175" spans="2:43" ht="12.75">
      <c r="B175" s="37"/>
      <c r="S175" s="37"/>
      <c r="T175"/>
      <c r="AQ175" s="18"/>
    </row>
    <row r="176" spans="2:43" ht="12.75">
      <c r="B176" s="37"/>
      <c r="S176" s="37"/>
      <c r="T176"/>
      <c r="AQ176" s="18"/>
    </row>
    <row r="177" spans="2:43" ht="12.75">
      <c r="B177" s="37"/>
      <c r="S177" s="37"/>
      <c r="T177"/>
      <c r="AQ177" s="18"/>
    </row>
    <row r="178" spans="2:43" ht="12.75">
      <c r="B178" s="37"/>
      <c r="S178" s="37"/>
      <c r="T178"/>
      <c r="AQ178" s="18"/>
    </row>
    <row r="179" spans="2:43" ht="12.75">
      <c r="B179" s="37"/>
      <c r="S179" s="37"/>
      <c r="T179"/>
      <c r="AQ179" s="18"/>
    </row>
    <row r="180" spans="2:43" ht="12.75">
      <c r="B180" s="37"/>
      <c r="S180" s="37"/>
      <c r="T180"/>
      <c r="AQ180" s="18"/>
    </row>
    <row r="181" spans="2:43" ht="12.75">
      <c r="B181" s="37"/>
      <c r="S181" s="37"/>
      <c r="T181"/>
      <c r="AQ181" s="18"/>
    </row>
    <row r="182" spans="2:43" ht="12.75">
      <c r="B182" s="37"/>
      <c r="S182" s="37"/>
      <c r="T182"/>
      <c r="AQ182" s="18"/>
    </row>
    <row r="183" spans="2:43" ht="12.75">
      <c r="B183" s="37"/>
      <c r="S183" s="37"/>
      <c r="T183"/>
      <c r="AQ183" s="18"/>
    </row>
    <row r="184" spans="2:43" ht="12.75">
      <c r="B184" s="37"/>
      <c r="S184" s="37"/>
      <c r="T184"/>
      <c r="AQ184" s="18"/>
    </row>
    <row r="185" spans="2:43" ht="12.75">
      <c r="B185" s="37"/>
      <c r="S185" s="37"/>
      <c r="T185"/>
      <c r="AQ185" s="18"/>
    </row>
    <row r="186" spans="2:43" ht="12.75">
      <c r="B186" s="37"/>
      <c r="S186" s="37"/>
      <c r="T186"/>
      <c r="AQ186" s="18"/>
    </row>
    <row r="187" spans="2:43" ht="12.75">
      <c r="B187" s="37"/>
      <c r="S187" s="37"/>
      <c r="T187"/>
      <c r="AQ187" s="18"/>
    </row>
    <row r="188" spans="2:43" ht="12.75">
      <c r="B188" s="37"/>
      <c r="S188" s="37"/>
      <c r="T188"/>
      <c r="AQ188" s="18"/>
    </row>
    <row r="189" spans="2:43" ht="12.75">
      <c r="B189" s="37"/>
      <c r="S189" s="37"/>
      <c r="T189"/>
      <c r="AQ189" s="18"/>
    </row>
    <row r="190" spans="2:43" ht="12.75">
      <c r="B190" s="37"/>
      <c r="S190" s="37"/>
      <c r="T190"/>
      <c r="AQ190" s="18"/>
    </row>
    <row r="191" spans="2:43" ht="12.75">
      <c r="B191" s="37"/>
      <c r="S191" s="37"/>
      <c r="T191"/>
      <c r="AQ191" s="18"/>
    </row>
    <row r="192" spans="2:43" ht="12.75">
      <c r="B192" s="37"/>
      <c r="S192" s="37"/>
      <c r="T192"/>
      <c r="AQ192" s="18"/>
    </row>
    <row r="193" spans="2:43" ht="12.75">
      <c r="B193" s="37"/>
      <c r="S193" s="37"/>
      <c r="T193"/>
      <c r="AQ193" s="18"/>
    </row>
    <row r="194" spans="2:43" ht="12.75">
      <c r="B194" s="37"/>
      <c r="S194" s="37"/>
      <c r="T194"/>
      <c r="AQ194" s="18"/>
    </row>
    <row r="195" spans="2:43" ht="12.75">
      <c r="B195" s="37"/>
      <c r="S195" s="37"/>
      <c r="T195"/>
      <c r="AQ195" s="18"/>
    </row>
    <row r="196" spans="2:43" ht="12.75">
      <c r="B196" s="37"/>
      <c r="S196" s="37"/>
      <c r="T196"/>
      <c r="AQ196" s="18"/>
    </row>
    <row r="197" spans="2:43" ht="12.75">
      <c r="B197" s="37"/>
      <c r="S197" s="37"/>
      <c r="T197"/>
      <c r="AQ197" s="18"/>
    </row>
    <row r="198" spans="2:43" ht="12.75">
      <c r="B198" s="37"/>
      <c r="S198" s="37"/>
      <c r="T198"/>
      <c r="AQ198" s="18"/>
    </row>
    <row r="199" spans="2:43" ht="12.75">
      <c r="B199" s="37"/>
      <c r="S199" s="37"/>
      <c r="T199"/>
      <c r="AQ199" s="18"/>
    </row>
    <row r="200" spans="2:43" ht="12.75">
      <c r="B200" s="37"/>
      <c r="S200" s="37"/>
      <c r="T200"/>
      <c r="AQ200" s="18"/>
    </row>
    <row r="201" spans="2:43" ht="12.75">
      <c r="B201" s="37"/>
      <c r="S201" s="37"/>
      <c r="T201"/>
      <c r="AQ201" s="18"/>
    </row>
    <row r="202" spans="2:43" ht="12.75">
      <c r="B202" s="37"/>
      <c r="S202" s="37"/>
      <c r="T202"/>
      <c r="AQ202" s="18"/>
    </row>
    <row r="203" spans="2:43" ht="12.75">
      <c r="B203" s="37"/>
      <c r="S203" s="37"/>
      <c r="T203"/>
      <c r="AQ203" s="18"/>
    </row>
    <row r="204" spans="2:43" ht="12.75">
      <c r="B204" s="37"/>
      <c r="S204" s="37"/>
      <c r="T204"/>
      <c r="AQ204" s="18"/>
    </row>
    <row r="205" spans="2:43" ht="12.75">
      <c r="B205" s="37"/>
      <c r="S205" s="37"/>
      <c r="T205"/>
      <c r="AQ205" s="18"/>
    </row>
    <row r="206" spans="2:43" ht="12.75">
      <c r="B206" s="37"/>
      <c r="S206" s="37"/>
      <c r="T206"/>
      <c r="AQ206" s="18"/>
    </row>
    <row r="207" spans="2:43" ht="12.75">
      <c r="B207" s="37"/>
      <c r="S207" s="37"/>
      <c r="T207"/>
      <c r="AQ207" s="18"/>
    </row>
    <row r="208" spans="2:43" ht="12.75">
      <c r="B208" s="37"/>
      <c r="S208" s="37"/>
      <c r="T208"/>
      <c r="AQ208" s="18"/>
    </row>
    <row r="209" spans="2:43" ht="12.75">
      <c r="B209" s="37"/>
      <c r="S209" s="37"/>
      <c r="T209"/>
      <c r="AQ209" s="18"/>
    </row>
    <row r="210" spans="2:43" ht="12.75">
      <c r="B210" s="37"/>
      <c r="S210" s="37"/>
      <c r="T210"/>
      <c r="AQ210" s="18"/>
    </row>
    <row r="211" spans="2:43" ht="12.75">
      <c r="B211" s="37"/>
      <c r="S211" s="37"/>
      <c r="T211"/>
      <c r="AQ211" s="18"/>
    </row>
    <row r="212" spans="2:43" ht="12.75">
      <c r="B212" s="37"/>
      <c r="S212" s="37"/>
      <c r="T212"/>
      <c r="AQ212" s="18"/>
    </row>
    <row r="213" spans="2:43" ht="12.75">
      <c r="B213" s="37"/>
      <c r="S213" s="37"/>
      <c r="T213"/>
      <c r="AQ213" s="18"/>
    </row>
    <row r="214" spans="2:43" ht="12.75">
      <c r="B214" s="37"/>
      <c r="S214" s="37"/>
      <c r="T214"/>
      <c r="AQ214" s="18"/>
    </row>
    <row r="215" spans="2:43" ht="12.75">
      <c r="B215" s="37"/>
      <c r="S215" s="37"/>
      <c r="T215"/>
      <c r="AQ215" s="18"/>
    </row>
    <row r="216" spans="2:43" ht="12.75">
      <c r="B216" s="37"/>
      <c r="S216" s="37"/>
      <c r="T216"/>
      <c r="AQ216" s="18"/>
    </row>
    <row r="217" spans="2:43" ht="12.75">
      <c r="B217" s="37"/>
      <c r="S217" s="37"/>
      <c r="T217"/>
      <c r="AQ217" s="18"/>
    </row>
    <row r="218" spans="2:43" ht="12.75">
      <c r="B218" s="37"/>
      <c r="S218" s="37"/>
      <c r="T218"/>
      <c r="AQ218" s="18"/>
    </row>
    <row r="219" spans="2:43" ht="12.75">
      <c r="B219" s="37"/>
      <c r="S219" s="37"/>
      <c r="T219"/>
      <c r="AQ219" s="18"/>
    </row>
    <row r="220" spans="2:43" ht="12.75">
      <c r="B220" s="37"/>
      <c r="S220" s="37"/>
      <c r="T220"/>
      <c r="AQ220" s="18"/>
    </row>
    <row r="221" spans="2:43" ht="12.75">
      <c r="B221" s="37"/>
      <c r="S221" s="37"/>
      <c r="T221"/>
      <c r="AQ221" s="18"/>
    </row>
    <row r="222" spans="2:43" ht="12.75">
      <c r="B222" s="37"/>
      <c r="S222" s="37"/>
      <c r="T222"/>
      <c r="AQ222" s="18"/>
    </row>
    <row r="223" spans="2:43" ht="12.75">
      <c r="B223" s="37"/>
      <c r="S223" s="37"/>
      <c r="T223"/>
      <c r="AQ223" s="18"/>
    </row>
    <row r="224" spans="2:43" ht="12.75">
      <c r="B224" s="37"/>
      <c r="S224" s="37"/>
      <c r="T224"/>
      <c r="AQ224" s="18"/>
    </row>
    <row r="225" spans="2:43" ht="12.75">
      <c r="B225" s="37"/>
      <c r="S225" s="37"/>
      <c r="T225"/>
      <c r="AQ225" s="18"/>
    </row>
    <row r="226" spans="2:43" ht="12.75">
      <c r="B226" s="37"/>
      <c r="S226" s="37"/>
      <c r="T226"/>
      <c r="AQ226" s="18"/>
    </row>
    <row r="227" spans="2:43" ht="12.75">
      <c r="B227" s="37"/>
      <c r="S227" s="37"/>
      <c r="T227"/>
      <c r="AQ227" s="18"/>
    </row>
    <row r="228" spans="2:43" ht="12.75">
      <c r="B228" s="37"/>
      <c r="S228" s="37"/>
      <c r="T228"/>
      <c r="AQ228" s="18"/>
    </row>
    <row r="229" spans="11:43" ht="12.75">
      <c r="K229">
        <v>16120</v>
      </c>
      <c r="L229">
        <v>11.69</v>
      </c>
      <c r="M229">
        <v>11.47</v>
      </c>
      <c r="N229">
        <v>10.82</v>
      </c>
      <c r="O229">
        <v>9.6</v>
      </c>
      <c r="P229">
        <v>8.55</v>
      </c>
      <c r="Q229">
        <v>6.64</v>
      </c>
      <c r="R229">
        <v>5.06</v>
      </c>
      <c r="T229"/>
      <c r="AQ229" s="18"/>
    </row>
    <row r="230" spans="11:43" ht="12.75">
      <c r="K230">
        <v>18120</v>
      </c>
      <c r="L230">
        <v>12.91</v>
      </c>
      <c r="M230">
        <v>12.68</v>
      </c>
      <c r="N230">
        <v>11.96</v>
      </c>
      <c r="O230">
        <v>10.58</v>
      </c>
      <c r="P230">
        <v>9.46</v>
      </c>
      <c r="Q230">
        <v>7.32</v>
      </c>
      <c r="R230">
        <v>5.57</v>
      </c>
      <c r="T230"/>
      <c r="AQ230" s="18"/>
    </row>
    <row r="231" spans="11:43" ht="12.75">
      <c r="K231">
        <v>19700</v>
      </c>
      <c r="L231">
        <v>13.96</v>
      </c>
      <c r="M231">
        <v>13.7</v>
      </c>
      <c r="N231">
        <v>12.92</v>
      </c>
      <c r="O231">
        <v>11.44</v>
      </c>
      <c r="P231">
        <v>10.25</v>
      </c>
      <c r="Q231">
        <v>7.97</v>
      </c>
      <c r="R231">
        <v>6.04</v>
      </c>
      <c r="T231"/>
      <c r="AQ231" s="18"/>
    </row>
    <row r="232" spans="11:43" ht="12.75">
      <c r="K232">
        <v>19940</v>
      </c>
      <c r="L232">
        <v>13.89</v>
      </c>
      <c r="M232">
        <v>13.62</v>
      </c>
      <c r="N232">
        <v>12.87</v>
      </c>
      <c r="O232">
        <v>11.37</v>
      </c>
      <c r="P232">
        <v>10.15</v>
      </c>
      <c r="Q232">
        <v>7.91</v>
      </c>
      <c r="R232">
        <v>6.01</v>
      </c>
      <c r="T232"/>
      <c r="AQ232" s="18"/>
    </row>
    <row r="233" spans="20:43" ht="12.75">
      <c r="T233"/>
      <c r="AQ233" s="18"/>
    </row>
    <row r="234" spans="11:43" ht="12.75">
      <c r="K234">
        <v>15970.135347298883</v>
      </c>
      <c r="L234">
        <v>12.41</v>
      </c>
      <c r="M234">
        <v>11.06</v>
      </c>
      <c r="N234">
        <v>9.98</v>
      </c>
      <c r="O234">
        <v>8.28</v>
      </c>
      <c r="P234">
        <v>6.98</v>
      </c>
      <c r="Q234">
        <v>4.85</v>
      </c>
      <c r="R234">
        <v>3.41</v>
      </c>
      <c r="T234"/>
      <c r="AQ234" s="18"/>
    </row>
    <row r="235" spans="11:43" ht="12.75">
      <c r="K235">
        <v>19600.166111900948</v>
      </c>
      <c r="L235">
        <v>14.97</v>
      </c>
      <c r="M235">
        <v>13.33</v>
      </c>
      <c r="N235">
        <v>12.03</v>
      </c>
      <c r="O235">
        <v>9.94</v>
      </c>
      <c r="P235">
        <v>8.39</v>
      </c>
      <c r="Q235">
        <v>5.85</v>
      </c>
      <c r="R235">
        <v>4.11</v>
      </c>
      <c r="T235"/>
      <c r="AQ235" s="18"/>
    </row>
    <row r="236" spans="11:43" ht="12.75">
      <c r="K236">
        <v>21620.18323159686</v>
      </c>
      <c r="L236">
        <v>16.37</v>
      </c>
      <c r="M236">
        <v>14.58</v>
      </c>
      <c r="N236">
        <v>13.11</v>
      </c>
      <c r="O236">
        <v>10.86</v>
      </c>
      <c r="P236">
        <v>9.19</v>
      </c>
      <c r="Q236">
        <v>6.37</v>
      </c>
      <c r="R236">
        <v>4.5</v>
      </c>
      <c r="T236"/>
      <c r="AQ236" s="18"/>
    </row>
    <row r="237" spans="11:43" ht="12.75">
      <c r="K237">
        <v>21870.18535037111</v>
      </c>
      <c r="L237">
        <v>16.38</v>
      </c>
      <c r="M237">
        <v>14.57</v>
      </c>
      <c r="N237">
        <v>13.13</v>
      </c>
      <c r="O237">
        <v>10.82</v>
      </c>
      <c r="P237">
        <v>9.15</v>
      </c>
      <c r="Q237">
        <v>6.38</v>
      </c>
      <c r="R237">
        <v>4.51</v>
      </c>
      <c r="T237"/>
      <c r="AQ237" s="18"/>
    </row>
    <row r="238" spans="20:43" ht="12.75">
      <c r="T238"/>
      <c r="AQ238" s="18"/>
    </row>
    <row r="239" spans="11:43" ht="12.75">
      <c r="K239">
        <v>16170.13704231828</v>
      </c>
      <c r="L239">
        <v>9.91</v>
      </c>
      <c r="M239">
        <v>9.32</v>
      </c>
      <c r="N239">
        <v>8.92</v>
      </c>
      <c r="O239">
        <v>7.98</v>
      </c>
      <c r="P239">
        <v>7.15</v>
      </c>
      <c r="Q239">
        <v>5.44</v>
      </c>
      <c r="R239">
        <v>3.86</v>
      </c>
      <c r="T239"/>
      <c r="AQ239" s="18"/>
    </row>
    <row r="240" spans="11:43" ht="12.75">
      <c r="K240">
        <v>19650.166535655793</v>
      </c>
      <c r="L240">
        <v>12.24</v>
      </c>
      <c r="M240">
        <v>11.54</v>
      </c>
      <c r="N240">
        <v>11.03</v>
      </c>
      <c r="O240">
        <v>9.84</v>
      </c>
      <c r="P240">
        <v>8.82</v>
      </c>
      <c r="Q240">
        <v>6.75</v>
      </c>
      <c r="R240">
        <v>4.77</v>
      </c>
      <c r="T240"/>
      <c r="AQ240" s="18"/>
    </row>
    <row r="241" spans="11:43" ht="12.75">
      <c r="K241">
        <v>21620.18323159686</v>
      </c>
      <c r="L241">
        <v>13.45</v>
      </c>
      <c r="M241">
        <v>12.74</v>
      </c>
      <c r="N241">
        <v>12.08</v>
      </c>
      <c r="O241">
        <v>10.85</v>
      </c>
      <c r="P241">
        <v>9.69</v>
      </c>
      <c r="Q241">
        <v>7.38</v>
      </c>
      <c r="R241">
        <v>5.19</v>
      </c>
      <c r="T241"/>
      <c r="AQ241" s="18"/>
    </row>
    <row r="242" spans="11:43" ht="12.75">
      <c r="K242">
        <v>21650.183485849768</v>
      </c>
      <c r="L242">
        <v>13.61</v>
      </c>
      <c r="M242">
        <v>12.77</v>
      </c>
      <c r="N242">
        <v>12.2</v>
      </c>
      <c r="O242">
        <v>10.93</v>
      </c>
      <c r="P242">
        <v>9.78</v>
      </c>
      <c r="Q242">
        <v>7.45</v>
      </c>
      <c r="R242">
        <v>5.26</v>
      </c>
      <c r="T242"/>
      <c r="AQ242" s="18"/>
    </row>
    <row r="243" spans="20:43" ht="12.75">
      <c r="T243"/>
      <c r="AQ243" s="18"/>
    </row>
    <row r="244" spans="11:43" ht="12.75">
      <c r="K244">
        <v>16190.13721182022</v>
      </c>
      <c r="L244">
        <v>7.19</v>
      </c>
      <c r="M244">
        <v>6.19</v>
      </c>
      <c r="N244">
        <v>5.57</v>
      </c>
      <c r="O244">
        <v>4.77</v>
      </c>
      <c r="P244">
        <v>4.15</v>
      </c>
      <c r="Q244">
        <v>3.3</v>
      </c>
      <c r="R244">
        <v>2.64</v>
      </c>
      <c r="T244"/>
      <c r="AQ244" s="18"/>
    </row>
    <row r="245" spans="11:43" ht="12.75">
      <c r="K245">
        <v>19970.169247686827</v>
      </c>
      <c r="L245">
        <v>9.12</v>
      </c>
      <c r="M245">
        <v>7.9</v>
      </c>
      <c r="N245">
        <v>7.13</v>
      </c>
      <c r="O245">
        <v>6.08</v>
      </c>
      <c r="P245">
        <v>5.31</v>
      </c>
      <c r="Q245">
        <v>4.19</v>
      </c>
      <c r="R245">
        <v>3.33</v>
      </c>
      <c r="T245"/>
      <c r="AQ245" s="18"/>
    </row>
    <row r="246" spans="11:43" ht="12.75">
      <c r="K246">
        <v>21890.18551987304</v>
      </c>
      <c r="L246">
        <v>10.07</v>
      </c>
      <c r="M246">
        <v>8.71</v>
      </c>
      <c r="N246">
        <v>7.9</v>
      </c>
      <c r="O246">
        <v>6.78</v>
      </c>
      <c r="P246">
        <v>5.88</v>
      </c>
      <c r="Q246">
        <v>4.66</v>
      </c>
      <c r="R246">
        <v>3.65</v>
      </c>
      <c r="T246"/>
      <c r="AQ246" s="18"/>
    </row>
    <row r="247" spans="11:43" ht="12.75">
      <c r="K247">
        <v>21940.185943627894</v>
      </c>
      <c r="L247">
        <v>10.07</v>
      </c>
      <c r="M247">
        <v>8.73</v>
      </c>
      <c r="N247">
        <v>7.92</v>
      </c>
      <c r="O247">
        <v>6.78</v>
      </c>
      <c r="P247">
        <v>5.89</v>
      </c>
      <c r="Q247">
        <v>4.65</v>
      </c>
      <c r="R247">
        <v>3.7</v>
      </c>
      <c r="T247"/>
      <c r="AQ247" s="18"/>
    </row>
    <row r="248" spans="20:43" ht="12.75">
      <c r="T248"/>
      <c r="AQ248" s="18"/>
    </row>
    <row r="249" spans="11:43" ht="12.75">
      <c r="K249">
        <v>20310.172129219805</v>
      </c>
      <c r="L249">
        <v>9.1</v>
      </c>
      <c r="M249">
        <v>7.34</v>
      </c>
      <c r="N249">
        <v>6.71</v>
      </c>
      <c r="O249">
        <v>5.92</v>
      </c>
      <c r="P249">
        <v>5.28</v>
      </c>
      <c r="Q249">
        <v>4.08</v>
      </c>
      <c r="R249">
        <v>3.11</v>
      </c>
      <c r="T249"/>
      <c r="AQ249" s="18"/>
    </row>
    <row r="250" spans="11:43" ht="12.75">
      <c r="K250">
        <v>22290.18890991184</v>
      </c>
      <c r="L250">
        <v>10.04</v>
      </c>
      <c r="M250">
        <v>8.16</v>
      </c>
      <c r="N250">
        <v>7.41</v>
      </c>
      <c r="O250">
        <v>6.58</v>
      </c>
      <c r="P250">
        <v>5.79</v>
      </c>
      <c r="Q250">
        <v>4.5</v>
      </c>
      <c r="R250">
        <v>3.47</v>
      </c>
      <c r="T250"/>
      <c r="AQ250" s="18"/>
    </row>
    <row r="251" spans="11:43" ht="12.75">
      <c r="K251">
        <v>25970.22009826875</v>
      </c>
      <c r="L251">
        <v>11.77</v>
      </c>
      <c r="M251">
        <v>9.62</v>
      </c>
      <c r="N251">
        <v>8.74</v>
      </c>
      <c r="O251">
        <v>7.73</v>
      </c>
      <c r="P251">
        <v>7.08</v>
      </c>
      <c r="Q251">
        <v>5.28</v>
      </c>
      <c r="R251">
        <v>4.1</v>
      </c>
      <c r="T251"/>
      <c r="AQ251" s="18"/>
    </row>
    <row r="252" spans="11:43" ht="12.75">
      <c r="K252">
        <v>26240.222386544938</v>
      </c>
      <c r="L252">
        <v>11.86</v>
      </c>
      <c r="M252">
        <v>9.63</v>
      </c>
      <c r="N252">
        <v>8.82</v>
      </c>
      <c r="O252">
        <v>7.84</v>
      </c>
      <c r="P252">
        <v>6.91</v>
      </c>
      <c r="Q252">
        <v>5.35</v>
      </c>
      <c r="R252">
        <v>4.11</v>
      </c>
      <c r="T252"/>
      <c r="AQ252" s="18"/>
    </row>
    <row r="253" spans="20:43" ht="12.75">
      <c r="T253"/>
      <c r="AQ253" s="18"/>
    </row>
    <row r="254" spans="11:43" ht="12.75">
      <c r="K254">
        <v>15820.134076034334</v>
      </c>
      <c r="L254">
        <v>20.76</v>
      </c>
      <c r="M254">
        <v>17.02</v>
      </c>
      <c r="N254">
        <v>14.65</v>
      </c>
      <c r="O254">
        <v>11.75</v>
      </c>
      <c r="P254">
        <v>9.48</v>
      </c>
      <c r="Q254">
        <v>6.35</v>
      </c>
      <c r="R254">
        <v>4.37</v>
      </c>
      <c r="T254"/>
      <c r="AQ254" s="18"/>
    </row>
    <row r="255" spans="11:43" ht="12.75">
      <c r="K255">
        <v>16090.136364310518</v>
      </c>
      <c r="L255">
        <v>20.39</v>
      </c>
      <c r="M255">
        <v>16.93</v>
      </c>
      <c r="N255">
        <v>14.59</v>
      </c>
      <c r="O255">
        <v>11.71</v>
      </c>
      <c r="P255">
        <v>9.42</v>
      </c>
      <c r="Q255">
        <v>6.37</v>
      </c>
      <c r="R255">
        <v>4.36</v>
      </c>
      <c r="T255"/>
      <c r="AQ255" s="18"/>
    </row>
    <row r="256" spans="11:43" ht="12.75">
      <c r="K256">
        <v>15990.135516800823</v>
      </c>
      <c r="L256">
        <v>20.27</v>
      </c>
      <c r="M256">
        <v>16.8</v>
      </c>
      <c r="N256">
        <v>14.51</v>
      </c>
      <c r="O256">
        <v>11.66</v>
      </c>
      <c r="P256">
        <v>9.39</v>
      </c>
      <c r="Q256">
        <v>6.34</v>
      </c>
      <c r="R256">
        <v>4.35</v>
      </c>
      <c r="T256"/>
      <c r="AQ256" s="18"/>
    </row>
    <row r="257" spans="11:43" ht="12.75">
      <c r="K257">
        <v>15990.135516800823</v>
      </c>
      <c r="L257">
        <v>20.43</v>
      </c>
      <c r="M257">
        <v>16.82</v>
      </c>
      <c r="N257">
        <v>14.54</v>
      </c>
      <c r="O257">
        <v>11.68</v>
      </c>
      <c r="P257">
        <v>9.42</v>
      </c>
      <c r="Q257">
        <v>6.36</v>
      </c>
      <c r="R257">
        <v>4.35</v>
      </c>
      <c r="T257"/>
      <c r="AQ257" s="18"/>
    </row>
    <row r="258" spans="20:43" ht="12.75">
      <c r="T258"/>
      <c r="AQ258" s="18"/>
    </row>
    <row r="259" spans="11:43" ht="12.75">
      <c r="K259">
        <v>19700.166959410642</v>
      </c>
      <c r="L259">
        <v>12</v>
      </c>
      <c r="M259">
        <v>11.31</v>
      </c>
      <c r="N259">
        <v>10.62</v>
      </c>
      <c r="O259">
        <v>9.54</v>
      </c>
      <c r="P259">
        <v>8.57</v>
      </c>
      <c r="Q259">
        <v>6.71</v>
      </c>
      <c r="R259">
        <v>4.99</v>
      </c>
      <c r="T259"/>
      <c r="AQ259" s="18"/>
    </row>
    <row r="260" spans="11:43" ht="12.75">
      <c r="K260">
        <v>22210.188231904078</v>
      </c>
      <c r="L260">
        <v>13.33</v>
      </c>
      <c r="M260">
        <v>12.69</v>
      </c>
      <c r="N260">
        <v>11.86</v>
      </c>
      <c r="O260">
        <v>10.7</v>
      </c>
      <c r="P260">
        <v>9.47</v>
      </c>
      <c r="Q260">
        <v>7.46</v>
      </c>
      <c r="R260">
        <v>5.54</v>
      </c>
      <c r="T260"/>
      <c r="AQ260" s="18"/>
    </row>
    <row r="261" spans="11:43" ht="12.75">
      <c r="K261">
        <v>25870.21925075905</v>
      </c>
      <c r="L261">
        <v>14.96</v>
      </c>
      <c r="M261">
        <v>14.48</v>
      </c>
      <c r="N261">
        <v>13.58</v>
      </c>
      <c r="O261">
        <v>12.29</v>
      </c>
      <c r="P261">
        <v>10.76</v>
      </c>
      <c r="Q261">
        <v>8.53</v>
      </c>
      <c r="R261">
        <v>6.35</v>
      </c>
      <c r="T261"/>
      <c r="AQ261" s="18"/>
    </row>
    <row r="262" spans="11:43" ht="12.75">
      <c r="K262">
        <v>26410.223827311427</v>
      </c>
      <c r="L262">
        <v>15.09</v>
      </c>
      <c r="M262">
        <v>14.5</v>
      </c>
      <c r="N262">
        <v>13.67</v>
      </c>
      <c r="O262">
        <v>12.34</v>
      </c>
      <c r="P262">
        <v>10.88</v>
      </c>
      <c r="Q262">
        <v>8.63</v>
      </c>
      <c r="R262">
        <v>6.42</v>
      </c>
      <c r="T262"/>
      <c r="AQ262" s="18"/>
    </row>
    <row r="263" spans="20:43" ht="12.75">
      <c r="T263"/>
      <c r="AQ263" s="18"/>
    </row>
    <row r="264" spans="11:43" ht="12.75">
      <c r="K264">
        <v>19450.164840636397</v>
      </c>
      <c r="L264">
        <v>18.6</v>
      </c>
      <c r="M264">
        <v>16.88</v>
      </c>
      <c r="N264">
        <v>15.42</v>
      </c>
      <c r="O264">
        <v>12.76</v>
      </c>
      <c r="P264">
        <v>10.06</v>
      </c>
      <c r="Q264">
        <v>6.62</v>
      </c>
      <c r="R264">
        <v>4.28</v>
      </c>
      <c r="T264"/>
      <c r="AQ264" s="18"/>
    </row>
    <row r="265" spans="11:43" ht="12.75">
      <c r="K265">
        <v>21470.18196033231</v>
      </c>
      <c r="L265">
        <v>19.98</v>
      </c>
      <c r="M265">
        <v>18.48</v>
      </c>
      <c r="N265">
        <v>16.9</v>
      </c>
      <c r="O265">
        <v>13.91</v>
      </c>
      <c r="P265">
        <v>11.02</v>
      </c>
      <c r="Q265">
        <v>7.27</v>
      </c>
      <c r="R265">
        <v>4.75</v>
      </c>
      <c r="T265"/>
      <c r="AQ265" s="18"/>
    </row>
    <row r="266" spans="11:43" ht="12.75">
      <c r="K266">
        <v>24880.210860413034</v>
      </c>
      <c r="L266">
        <v>25.93</v>
      </c>
      <c r="M266">
        <v>21.24</v>
      </c>
      <c r="N266">
        <v>19.45</v>
      </c>
      <c r="O266">
        <v>16.15</v>
      </c>
      <c r="P266">
        <v>12.76</v>
      </c>
      <c r="Q266">
        <v>8.37</v>
      </c>
      <c r="R266">
        <v>5.47</v>
      </c>
      <c r="T266"/>
      <c r="AQ266" s="18"/>
    </row>
    <row r="267" spans="11:43" ht="12.75">
      <c r="K267">
        <v>25300.21441995377</v>
      </c>
      <c r="L267">
        <v>22.93</v>
      </c>
      <c r="M267">
        <v>21.47</v>
      </c>
      <c r="N267">
        <v>19.6</v>
      </c>
      <c r="O267">
        <v>16.29</v>
      </c>
      <c r="P267">
        <v>12.91</v>
      </c>
      <c r="Q267">
        <v>8.52</v>
      </c>
      <c r="R267">
        <v>5.55</v>
      </c>
      <c r="T267"/>
      <c r="AQ267" s="18"/>
    </row>
    <row r="268" spans="20:43" ht="12.75">
      <c r="T268"/>
      <c r="AQ268" s="18"/>
    </row>
    <row r="269" spans="11:43" ht="12.75">
      <c r="K269">
        <v>19870.168400177132</v>
      </c>
      <c r="L269">
        <v>8.29</v>
      </c>
      <c r="M269">
        <v>7.27</v>
      </c>
      <c r="N269">
        <v>6.98</v>
      </c>
      <c r="O269">
        <v>6.61</v>
      </c>
      <c r="P269">
        <v>6.22</v>
      </c>
      <c r="Q269">
        <v>5.37</v>
      </c>
      <c r="R269">
        <v>4.38</v>
      </c>
      <c r="T269"/>
      <c r="AQ269" s="18"/>
    </row>
    <row r="270" spans="11:43" ht="12.75">
      <c r="K270">
        <v>22240.18848615699</v>
      </c>
      <c r="L270">
        <v>9.17</v>
      </c>
      <c r="M270">
        <v>8.11</v>
      </c>
      <c r="N270">
        <v>7.79</v>
      </c>
      <c r="O270">
        <v>7.37</v>
      </c>
      <c r="P270">
        <v>6.91</v>
      </c>
      <c r="Q270">
        <v>5.94</v>
      </c>
      <c r="R270">
        <v>4.86</v>
      </c>
      <c r="T270"/>
      <c r="AQ270" s="18"/>
    </row>
    <row r="271" spans="11:43" ht="12.75">
      <c r="K271">
        <v>25820.218827004202</v>
      </c>
      <c r="L271">
        <v>10.49</v>
      </c>
      <c r="M271">
        <v>9.35</v>
      </c>
      <c r="N271">
        <v>9.02</v>
      </c>
      <c r="O271">
        <v>8.49</v>
      </c>
      <c r="P271">
        <v>7.95</v>
      </c>
      <c r="Q271">
        <v>6.87</v>
      </c>
      <c r="R271">
        <v>5.58</v>
      </c>
      <c r="T271"/>
      <c r="AQ271" s="18"/>
    </row>
    <row r="272" spans="11:43" ht="12.75">
      <c r="K272">
        <v>25940.21984401584</v>
      </c>
      <c r="L272">
        <v>10.57</v>
      </c>
      <c r="M272">
        <v>9.42</v>
      </c>
      <c r="N272">
        <v>9.08</v>
      </c>
      <c r="O272">
        <v>8.59</v>
      </c>
      <c r="P272">
        <v>8.04</v>
      </c>
      <c r="Q272">
        <v>6.86</v>
      </c>
      <c r="R272">
        <v>5.61</v>
      </c>
      <c r="T272"/>
      <c r="AQ272" s="18"/>
    </row>
    <row r="273" spans="20:43" ht="12.75">
      <c r="T273"/>
      <c r="AQ273" s="18"/>
    </row>
    <row r="274" spans="11:43" ht="12.75">
      <c r="K274">
        <v>20780.176112515393</v>
      </c>
      <c r="L274">
        <v>6.81</v>
      </c>
      <c r="M274">
        <v>5.68</v>
      </c>
      <c r="N274">
        <v>5.38</v>
      </c>
      <c r="O274">
        <v>4.91</v>
      </c>
      <c r="P274">
        <v>4.5</v>
      </c>
      <c r="Q274">
        <v>3.71</v>
      </c>
      <c r="R274">
        <v>2.98</v>
      </c>
      <c r="T274"/>
      <c r="AQ274" s="18"/>
    </row>
    <row r="275" spans="11:43" ht="12.75">
      <c r="K275">
        <v>22580.191367689964</v>
      </c>
      <c r="L275">
        <v>7.43</v>
      </c>
      <c r="M275">
        <v>6.18</v>
      </c>
      <c r="N275">
        <v>5.84</v>
      </c>
      <c r="O275">
        <v>5.32</v>
      </c>
      <c r="P275">
        <v>4.85</v>
      </c>
      <c r="Q275">
        <v>4</v>
      </c>
      <c r="R275">
        <v>3.24</v>
      </c>
      <c r="T275"/>
      <c r="AQ275" s="18"/>
    </row>
    <row r="276" spans="11:43" ht="12.75">
      <c r="K276">
        <v>26560.22509857597</v>
      </c>
      <c r="L276">
        <v>8.57</v>
      </c>
      <c r="M276">
        <v>7.14</v>
      </c>
      <c r="N276">
        <v>6.74</v>
      </c>
      <c r="O276">
        <v>6.14</v>
      </c>
      <c r="P276">
        <v>5.59</v>
      </c>
      <c r="Q276">
        <v>4.65</v>
      </c>
      <c r="R276">
        <v>3.73</v>
      </c>
      <c r="T276"/>
      <c r="AQ276" s="18"/>
    </row>
    <row r="277" spans="11:43" ht="12.75">
      <c r="K277">
        <v>27050.2292513735</v>
      </c>
      <c r="L277">
        <v>8.6</v>
      </c>
      <c r="M277">
        <v>7.28</v>
      </c>
      <c r="N277">
        <v>6.86</v>
      </c>
      <c r="O277">
        <v>6.27</v>
      </c>
      <c r="P277">
        <v>5.72</v>
      </c>
      <c r="Q277">
        <v>4.73</v>
      </c>
      <c r="R277">
        <v>3.79</v>
      </c>
      <c r="T277"/>
      <c r="AQ277" s="18"/>
    </row>
    <row r="278" spans="20:43" ht="12.75">
      <c r="T278"/>
      <c r="AQ278" s="18"/>
    </row>
    <row r="279" spans="11:43" ht="12.75">
      <c r="K279">
        <v>20660.175095503753</v>
      </c>
      <c r="L279">
        <v>10.69</v>
      </c>
      <c r="M279">
        <v>9.38</v>
      </c>
      <c r="N279">
        <v>8.52</v>
      </c>
      <c r="O279">
        <v>7.4</v>
      </c>
      <c r="P279">
        <v>6.44</v>
      </c>
      <c r="Q279">
        <v>4.9</v>
      </c>
      <c r="R279">
        <v>3.64</v>
      </c>
      <c r="T279"/>
      <c r="AQ279" s="18"/>
    </row>
    <row r="280" spans="11:43" ht="12.75">
      <c r="K280">
        <v>22680.192215199666</v>
      </c>
      <c r="L280">
        <v>11.64</v>
      </c>
      <c r="M280">
        <v>10.13</v>
      </c>
      <c r="N280">
        <v>9.2</v>
      </c>
      <c r="O280">
        <v>8.03</v>
      </c>
      <c r="P280">
        <v>6.98</v>
      </c>
      <c r="Q280">
        <v>5.3</v>
      </c>
      <c r="R280">
        <v>3.92</v>
      </c>
      <c r="T280"/>
      <c r="AQ280" s="18"/>
    </row>
    <row r="281" spans="11:43" ht="12.75">
      <c r="K281">
        <v>25940.21984401584</v>
      </c>
      <c r="L281">
        <v>13.38</v>
      </c>
      <c r="M281">
        <v>11.81</v>
      </c>
      <c r="N281">
        <v>10.65</v>
      </c>
      <c r="O281">
        <v>9.26</v>
      </c>
      <c r="P281">
        <v>8.05</v>
      </c>
      <c r="Q281">
        <v>6.1</v>
      </c>
      <c r="R281">
        <v>4.49</v>
      </c>
      <c r="T281"/>
      <c r="AQ281" s="18"/>
    </row>
    <row r="282" spans="11:43" ht="12.75">
      <c r="K282">
        <v>26260.222556046876</v>
      </c>
      <c r="L282">
        <v>13.5</v>
      </c>
      <c r="M282">
        <v>11.9</v>
      </c>
      <c r="N282">
        <v>10.78</v>
      </c>
      <c r="O282">
        <v>9.35</v>
      </c>
      <c r="P282">
        <v>8.15</v>
      </c>
      <c r="Q282">
        <v>6.18</v>
      </c>
      <c r="R282">
        <v>4.54</v>
      </c>
      <c r="T282"/>
      <c r="AQ282" s="18"/>
    </row>
    <row r="283" spans="20:43" ht="12.75">
      <c r="T283"/>
      <c r="AQ283" s="18"/>
    </row>
    <row r="284" spans="11:43" ht="12.75">
      <c r="K284">
        <v>19200.16272186215</v>
      </c>
      <c r="L284">
        <v>8.48</v>
      </c>
      <c r="M284">
        <v>7.77</v>
      </c>
      <c r="N284">
        <v>7.07</v>
      </c>
      <c r="O284">
        <v>6.21</v>
      </c>
      <c r="P284">
        <v>5.48</v>
      </c>
      <c r="Q284">
        <v>4.21</v>
      </c>
      <c r="R284">
        <v>3.1</v>
      </c>
      <c r="T284"/>
      <c r="AQ284" s="18"/>
    </row>
    <row r="285" spans="11:43" ht="12.75">
      <c r="K285">
        <v>21350.180943320676</v>
      </c>
      <c r="L285">
        <v>9.42</v>
      </c>
      <c r="M285">
        <v>8.57</v>
      </c>
      <c r="N285">
        <v>7.78</v>
      </c>
      <c r="O285">
        <v>6.83</v>
      </c>
      <c r="P285">
        <v>6.05</v>
      </c>
      <c r="Q285">
        <v>4.63</v>
      </c>
      <c r="R285">
        <v>3.47</v>
      </c>
      <c r="T285"/>
      <c r="AQ285" s="18"/>
    </row>
    <row r="286" spans="11:43" ht="12.75">
      <c r="K286">
        <v>24830.210436658184</v>
      </c>
      <c r="L286">
        <v>10.87</v>
      </c>
      <c r="M286">
        <v>9.89</v>
      </c>
      <c r="N286">
        <v>8.91</v>
      </c>
      <c r="O286">
        <v>7.86</v>
      </c>
      <c r="P286">
        <v>7.04</v>
      </c>
      <c r="Q286">
        <v>5.25</v>
      </c>
      <c r="R286">
        <v>3.95</v>
      </c>
      <c r="T286"/>
      <c r="AQ286" s="18"/>
    </row>
    <row r="287" spans="11:43" ht="12.75">
      <c r="K287">
        <v>25350.21484370862</v>
      </c>
      <c r="L287">
        <v>11.02</v>
      </c>
      <c r="M287">
        <v>10.02</v>
      </c>
      <c r="N287">
        <v>9.05</v>
      </c>
      <c r="O287">
        <v>7.94</v>
      </c>
      <c r="P287">
        <v>7.13</v>
      </c>
      <c r="Q287">
        <v>5.3</v>
      </c>
      <c r="R287">
        <v>4.08</v>
      </c>
      <c r="T287"/>
      <c r="AQ287" s="18"/>
    </row>
    <row r="288" spans="20:43" ht="12.75">
      <c r="T288"/>
      <c r="AQ288" s="18"/>
    </row>
    <row r="289" spans="11:43" ht="12.75">
      <c r="K289">
        <v>17850.15128048122</v>
      </c>
      <c r="L289">
        <v>11.15</v>
      </c>
      <c r="M289">
        <v>11.01</v>
      </c>
      <c r="N289">
        <v>10.19</v>
      </c>
      <c r="O289">
        <v>8.67</v>
      </c>
      <c r="P289">
        <v>7.65</v>
      </c>
      <c r="Q289">
        <v>5.71</v>
      </c>
      <c r="R289">
        <v>4.18</v>
      </c>
      <c r="T289"/>
      <c r="AQ289" s="18"/>
    </row>
    <row r="290" spans="11:43" ht="12.75">
      <c r="K290">
        <v>17700.150009216664</v>
      </c>
      <c r="L290">
        <v>11</v>
      </c>
      <c r="M290">
        <v>10.82</v>
      </c>
      <c r="N290">
        <v>9.97</v>
      </c>
      <c r="O290">
        <v>8.51</v>
      </c>
      <c r="P290">
        <v>7.49</v>
      </c>
      <c r="Q290">
        <v>5.65</v>
      </c>
      <c r="R290">
        <v>4.15</v>
      </c>
      <c r="T290"/>
      <c r="AQ290" s="18"/>
    </row>
    <row r="291" spans="11:43" ht="12.75">
      <c r="K291">
        <v>17350.147042932727</v>
      </c>
      <c r="L291">
        <v>10.78</v>
      </c>
      <c r="M291">
        <v>10.58</v>
      </c>
      <c r="N291">
        <v>9.76</v>
      </c>
      <c r="O291">
        <v>8.32</v>
      </c>
      <c r="P291">
        <v>7.33</v>
      </c>
      <c r="Q291">
        <v>5.55</v>
      </c>
      <c r="R291">
        <v>4.06</v>
      </c>
      <c r="T291"/>
      <c r="AQ291" s="18"/>
    </row>
    <row r="292" spans="11:43" ht="12.75">
      <c r="K292">
        <v>17030.14433090169</v>
      </c>
      <c r="L292">
        <v>10.62</v>
      </c>
      <c r="M292">
        <v>10.44</v>
      </c>
      <c r="N292">
        <v>9.61</v>
      </c>
      <c r="O292">
        <v>8.17</v>
      </c>
      <c r="P292">
        <v>7.23</v>
      </c>
      <c r="Q292">
        <v>5.43</v>
      </c>
      <c r="R292">
        <v>4.01</v>
      </c>
      <c r="T292"/>
      <c r="AQ292" s="18"/>
    </row>
    <row r="293" spans="20:43" ht="12.75">
      <c r="T293"/>
      <c r="AQ293" s="18"/>
    </row>
    <row r="294" spans="11:43" ht="12.75">
      <c r="K294">
        <v>17350.147042932727</v>
      </c>
      <c r="L294">
        <v>4.47</v>
      </c>
      <c r="M294">
        <v>3.39</v>
      </c>
      <c r="N294">
        <v>3.23</v>
      </c>
      <c r="O294">
        <v>3.04</v>
      </c>
      <c r="P294">
        <v>2.86</v>
      </c>
      <c r="Q294">
        <v>2.52</v>
      </c>
      <c r="R294">
        <v>2.14</v>
      </c>
      <c r="T294"/>
      <c r="AQ294" s="18"/>
    </row>
    <row r="295" spans="11:43" ht="12.75">
      <c r="K295">
        <v>21890.18551987304</v>
      </c>
      <c r="L295">
        <v>5.62</v>
      </c>
      <c r="M295">
        <v>4.26</v>
      </c>
      <c r="N295">
        <v>4.04</v>
      </c>
      <c r="O295">
        <v>3.82</v>
      </c>
      <c r="P295">
        <v>3.6</v>
      </c>
      <c r="Q295">
        <v>3.18</v>
      </c>
      <c r="R295">
        <v>2.69</v>
      </c>
      <c r="T295"/>
      <c r="AQ295" s="18"/>
    </row>
    <row r="296" spans="11:43" ht="12.75">
      <c r="K296">
        <v>25720.2179794945</v>
      </c>
      <c r="L296">
        <v>6.46</v>
      </c>
      <c r="M296">
        <v>4.94</v>
      </c>
      <c r="N296">
        <v>4.71</v>
      </c>
      <c r="O296">
        <v>4.41</v>
      </c>
      <c r="P296">
        <v>4.2</v>
      </c>
      <c r="Q296">
        <v>3.68</v>
      </c>
      <c r="R296">
        <v>3.12</v>
      </c>
      <c r="T296"/>
      <c r="AQ296" s="18"/>
    </row>
    <row r="297" spans="11:43" ht="12.75">
      <c r="K297">
        <v>32060.271711609406</v>
      </c>
      <c r="L297">
        <v>7.92</v>
      </c>
      <c r="M297">
        <v>6.14</v>
      </c>
      <c r="N297">
        <v>5.86</v>
      </c>
      <c r="O297">
        <v>5.48</v>
      </c>
      <c r="P297">
        <v>5.19</v>
      </c>
      <c r="Q297">
        <v>4.57</v>
      </c>
      <c r="R297">
        <v>3.88</v>
      </c>
      <c r="T297"/>
      <c r="AQ297" s="18"/>
    </row>
    <row r="298" spans="20:43" ht="12.75">
      <c r="T298"/>
      <c r="AQ298" s="18"/>
    </row>
    <row r="299" spans="11:43" ht="12.75">
      <c r="K299">
        <v>17300.146619177875</v>
      </c>
      <c r="L299">
        <v>8.93</v>
      </c>
      <c r="M299">
        <v>8.18</v>
      </c>
      <c r="N299">
        <v>7.88</v>
      </c>
      <c r="O299">
        <v>7.12</v>
      </c>
      <c r="P299">
        <v>6.37</v>
      </c>
      <c r="Q299">
        <v>5</v>
      </c>
      <c r="R299">
        <v>3.79</v>
      </c>
      <c r="T299"/>
      <c r="AQ299" s="18"/>
    </row>
    <row r="300" spans="11:43" ht="12.75">
      <c r="K300">
        <v>20540.17407849211</v>
      </c>
      <c r="L300">
        <v>10.54</v>
      </c>
      <c r="M300">
        <v>9.65</v>
      </c>
      <c r="N300">
        <v>9.3</v>
      </c>
      <c r="O300">
        <v>8.43</v>
      </c>
      <c r="P300">
        <v>7.55</v>
      </c>
      <c r="Q300">
        <v>5.96</v>
      </c>
      <c r="R300">
        <v>4.51</v>
      </c>
      <c r="T300"/>
      <c r="AQ300" s="18"/>
    </row>
    <row r="301" spans="11:43" ht="12.75">
      <c r="K301">
        <v>24190.205012596118</v>
      </c>
      <c r="L301">
        <v>12.29</v>
      </c>
      <c r="M301">
        <v>11.23</v>
      </c>
      <c r="N301">
        <v>10.82</v>
      </c>
      <c r="O301">
        <v>9.78</v>
      </c>
      <c r="P301">
        <v>8.76</v>
      </c>
      <c r="Q301">
        <v>6.91</v>
      </c>
      <c r="R301">
        <v>5.22</v>
      </c>
      <c r="T301"/>
      <c r="AQ301" s="18"/>
    </row>
    <row r="302" spans="11:43" ht="12.75">
      <c r="K302">
        <v>29790.252473139244</v>
      </c>
      <c r="L302">
        <v>15.37</v>
      </c>
      <c r="M302">
        <v>14.12</v>
      </c>
      <c r="N302">
        <v>13.59</v>
      </c>
      <c r="O302">
        <v>12.3</v>
      </c>
      <c r="P302">
        <v>11.06</v>
      </c>
      <c r="Q302">
        <v>8.64</v>
      </c>
      <c r="R302">
        <v>6.57</v>
      </c>
      <c r="T302"/>
      <c r="AQ302" s="18"/>
    </row>
    <row r="303" spans="20:43" ht="12.75">
      <c r="T303"/>
      <c r="AQ303" s="18"/>
    </row>
    <row r="304" spans="11:43" ht="12.75">
      <c r="K304">
        <v>17570.148907454062</v>
      </c>
      <c r="L304">
        <v>7.87</v>
      </c>
      <c r="M304">
        <v>6.87</v>
      </c>
      <c r="N304">
        <v>6.44</v>
      </c>
      <c r="O304">
        <v>5.77</v>
      </c>
      <c r="P304">
        <v>5.28</v>
      </c>
      <c r="Q304">
        <v>4.27</v>
      </c>
      <c r="R304">
        <v>3.38</v>
      </c>
      <c r="T304"/>
      <c r="AQ304" s="18"/>
    </row>
    <row r="305" spans="11:43" ht="12.75">
      <c r="K305">
        <v>20960.177638032845</v>
      </c>
      <c r="L305">
        <v>9.36</v>
      </c>
      <c r="M305">
        <v>8.13</v>
      </c>
      <c r="N305">
        <v>7.64</v>
      </c>
      <c r="O305">
        <v>6.87</v>
      </c>
      <c r="P305">
        <v>6.26</v>
      </c>
      <c r="Q305">
        <v>5.05</v>
      </c>
      <c r="R305">
        <v>3.96</v>
      </c>
      <c r="T305"/>
      <c r="AQ305" s="18"/>
    </row>
    <row r="306" spans="11:43" ht="12.75">
      <c r="K306">
        <v>24760.209843401397</v>
      </c>
      <c r="L306">
        <v>11</v>
      </c>
      <c r="M306">
        <v>9.68</v>
      </c>
      <c r="N306">
        <v>9.08</v>
      </c>
      <c r="O306">
        <v>8.14</v>
      </c>
      <c r="P306">
        <v>7.43</v>
      </c>
      <c r="Q306">
        <v>5.99</v>
      </c>
      <c r="R306">
        <v>4.69</v>
      </c>
      <c r="T306"/>
      <c r="AQ306" s="18"/>
    </row>
    <row r="307" spans="11:43" ht="12.75">
      <c r="K307">
        <v>31720.268830076424</v>
      </c>
      <c r="L307">
        <v>13.91</v>
      </c>
      <c r="M307">
        <v>12.25</v>
      </c>
      <c r="N307">
        <v>11.49</v>
      </c>
      <c r="O307">
        <v>10.31</v>
      </c>
      <c r="P307">
        <v>9.43</v>
      </c>
      <c r="Q307">
        <v>7.55</v>
      </c>
      <c r="R307">
        <v>5.91</v>
      </c>
      <c r="T307"/>
      <c r="AQ307" s="18"/>
    </row>
    <row r="308" spans="20:43" ht="12.75">
      <c r="T308"/>
      <c r="AQ308" s="18"/>
    </row>
    <row r="309" spans="11:43" ht="12.75">
      <c r="K309">
        <v>16960.1437376449</v>
      </c>
      <c r="L309">
        <v>11.61</v>
      </c>
      <c r="M309">
        <v>9.92</v>
      </c>
      <c r="N309">
        <v>9.17</v>
      </c>
      <c r="O309">
        <v>7.88</v>
      </c>
      <c r="P309">
        <v>6.78</v>
      </c>
      <c r="Q309">
        <v>4.95</v>
      </c>
      <c r="R309">
        <v>3.72</v>
      </c>
      <c r="T309"/>
      <c r="AQ309" s="18"/>
    </row>
    <row r="310" spans="11:43" ht="12.75">
      <c r="K310">
        <v>20290.17195971786</v>
      </c>
      <c r="L310">
        <v>13.64</v>
      </c>
      <c r="M310">
        <v>11.68</v>
      </c>
      <c r="N310">
        <v>10.79</v>
      </c>
      <c r="O310">
        <v>9.29</v>
      </c>
      <c r="P310">
        <v>7.97</v>
      </c>
      <c r="Q310">
        <v>5.83</v>
      </c>
      <c r="R310">
        <v>4.39</v>
      </c>
      <c r="T310"/>
      <c r="AQ310" s="18"/>
    </row>
    <row r="311" spans="11:43" ht="12.75">
      <c r="K311">
        <v>23770.201453055382</v>
      </c>
      <c r="L311">
        <v>16.16</v>
      </c>
      <c r="M311">
        <v>13.78</v>
      </c>
      <c r="N311">
        <v>12.65</v>
      </c>
      <c r="O311">
        <v>10.96</v>
      </c>
      <c r="P311">
        <v>9.36</v>
      </c>
      <c r="Q311">
        <v>6.88</v>
      </c>
      <c r="R311">
        <v>5.22</v>
      </c>
      <c r="T311"/>
      <c r="AQ311" s="18"/>
    </row>
    <row r="312" spans="11:43" ht="12.75">
      <c r="K312">
        <v>29790.252473139244</v>
      </c>
      <c r="L312">
        <v>20.36</v>
      </c>
      <c r="M312">
        <v>17.32</v>
      </c>
      <c r="N312">
        <v>15.89</v>
      </c>
      <c r="O312">
        <v>13.68</v>
      </c>
      <c r="P312">
        <v>11.68</v>
      </c>
      <c r="Q312">
        <v>8.56</v>
      </c>
      <c r="R312">
        <v>6.44</v>
      </c>
      <c r="T312"/>
      <c r="AQ312" s="18"/>
    </row>
    <row r="313" spans="20:43" ht="12.75">
      <c r="T313"/>
      <c r="AQ313" s="18"/>
    </row>
    <row r="314" spans="11:43" ht="12.75">
      <c r="K314">
        <v>16170.13704231828</v>
      </c>
      <c r="L314">
        <v>10.28</v>
      </c>
      <c r="M314">
        <v>9.01</v>
      </c>
      <c r="N314">
        <v>8.22</v>
      </c>
      <c r="O314">
        <v>7.12</v>
      </c>
      <c r="P314">
        <v>6.22</v>
      </c>
      <c r="Q314">
        <v>4.63</v>
      </c>
      <c r="R314">
        <v>3.46</v>
      </c>
      <c r="T314"/>
      <c r="AQ314" s="18"/>
    </row>
    <row r="315" spans="11:43" ht="12.75">
      <c r="K315">
        <v>19840.16814592422</v>
      </c>
      <c r="L315">
        <v>12.58</v>
      </c>
      <c r="M315">
        <v>11.01</v>
      </c>
      <c r="N315">
        <v>10.04</v>
      </c>
      <c r="O315">
        <v>8.72</v>
      </c>
      <c r="P315">
        <v>7.61</v>
      </c>
      <c r="Q315">
        <v>5.62</v>
      </c>
      <c r="R315">
        <v>4.15</v>
      </c>
      <c r="T315"/>
      <c r="AQ315" s="18"/>
    </row>
    <row r="316" spans="11:43" ht="12.75">
      <c r="K316">
        <v>23330.197724012705</v>
      </c>
      <c r="L316">
        <v>15.05</v>
      </c>
      <c r="M316">
        <v>13.1</v>
      </c>
      <c r="N316">
        <v>11.93</v>
      </c>
      <c r="O316">
        <v>10.32</v>
      </c>
      <c r="P316">
        <v>9.04</v>
      </c>
      <c r="Q316">
        <v>6.65</v>
      </c>
      <c r="R316">
        <v>4.92</v>
      </c>
      <c r="T316"/>
      <c r="AQ316" s="18"/>
    </row>
    <row r="317" spans="11:43" ht="12.75">
      <c r="K317">
        <v>29470.249761108204</v>
      </c>
      <c r="L317">
        <v>19.07</v>
      </c>
      <c r="M317">
        <v>16.66</v>
      </c>
      <c r="N317">
        <v>15.05</v>
      </c>
      <c r="O317">
        <v>13</v>
      </c>
      <c r="P317">
        <v>11.35</v>
      </c>
      <c r="Q317">
        <v>8.29</v>
      </c>
      <c r="R317">
        <v>6.09</v>
      </c>
      <c r="T317"/>
      <c r="AQ317" s="18"/>
    </row>
    <row r="318" spans="20:43" ht="12.75">
      <c r="T318"/>
      <c r="AQ318" s="18"/>
    </row>
    <row r="319" spans="11:43" ht="12.75">
      <c r="K319">
        <v>23300.197469759798</v>
      </c>
      <c r="L319">
        <v>29.56</v>
      </c>
      <c r="M319">
        <v>26.2</v>
      </c>
      <c r="N319">
        <v>23.04</v>
      </c>
      <c r="O319">
        <v>19.28</v>
      </c>
      <c r="P319">
        <v>16.61</v>
      </c>
      <c r="Q319">
        <v>11.02</v>
      </c>
      <c r="R319">
        <v>7.74</v>
      </c>
      <c r="T319"/>
      <c r="AQ319" s="18"/>
    </row>
    <row r="320" spans="11:43" ht="12.75">
      <c r="K320">
        <v>25180.213402942132</v>
      </c>
      <c r="L320">
        <v>31.6</v>
      </c>
      <c r="M320">
        <v>27.48</v>
      </c>
      <c r="N320">
        <v>24.74</v>
      </c>
      <c r="O320">
        <v>20.55</v>
      </c>
      <c r="P320">
        <v>17.74</v>
      </c>
      <c r="Q320">
        <v>11.69</v>
      </c>
      <c r="R320">
        <v>8.24</v>
      </c>
      <c r="T320"/>
      <c r="AQ320" s="18"/>
    </row>
    <row r="321" spans="11:43" ht="12.75">
      <c r="K321">
        <v>27370.231963404538</v>
      </c>
      <c r="L321">
        <v>34.21</v>
      </c>
      <c r="M321">
        <v>29.63</v>
      </c>
      <c r="N321">
        <v>26.29</v>
      </c>
      <c r="O321">
        <v>22.28</v>
      </c>
      <c r="P321">
        <v>19.23</v>
      </c>
      <c r="Q321">
        <v>12.72</v>
      </c>
      <c r="R321">
        <v>8.96</v>
      </c>
      <c r="T321"/>
      <c r="AQ321" s="18"/>
    </row>
    <row r="322" spans="11:43" ht="12.75">
      <c r="K322">
        <v>26930.228234361857</v>
      </c>
      <c r="L322">
        <v>34.16</v>
      </c>
      <c r="M322">
        <v>29.51</v>
      </c>
      <c r="N322">
        <v>26.22</v>
      </c>
      <c r="O322">
        <v>22.23</v>
      </c>
      <c r="P322">
        <v>19.14</v>
      </c>
      <c r="Q322">
        <v>12.64</v>
      </c>
      <c r="R322">
        <v>8.9</v>
      </c>
      <c r="T322"/>
      <c r="AQ322" s="18"/>
    </row>
    <row r="323" spans="20:43" ht="12.75">
      <c r="T323"/>
      <c r="AQ323" s="18"/>
    </row>
    <row r="324" spans="11:43" ht="12.75">
      <c r="K324">
        <v>15670.132804769786</v>
      </c>
      <c r="L324">
        <v>20.63</v>
      </c>
      <c r="M324">
        <v>16.13</v>
      </c>
      <c r="N324">
        <v>14.71</v>
      </c>
      <c r="O324">
        <v>12.49</v>
      </c>
      <c r="P324">
        <v>10.5</v>
      </c>
      <c r="Q324">
        <v>7.06</v>
      </c>
      <c r="R324">
        <v>4.74</v>
      </c>
      <c r="T324"/>
      <c r="AQ324" s="18"/>
    </row>
    <row r="325" spans="11:43" ht="12.75">
      <c r="K325">
        <v>17550.14873795212</v>
      </c>
      <c r="L325">
        <v>22.77</v>
      </c>
      <c r="M325">
        <v>17.93</v>
      </c>
      <c r="N325">
        <v>16.33</v>
      </c>
      <c r="O325">
        <v>13.91</v>
      </c>
      <c r="P325">
        <v>11.7</v>
      </c>
      <c r="Q325">
        <v>7.95</v>
      </c>
      <c r="R325">
        <v>5.36</v>
      </c>
      <c r="T325"/>
      <c r="AQ325" s="18"/>
    </row>
    <row r="326" spans="11:43" ht="12.75">
      <c r="K326">
        <v>21350.180943320676</v>
      </c>
      <c r="L326">
        <v>26.73</v>
      </c>
      <c r="M326">
        <v>21.57</v>
      </c>
      <c r="N326">
        <v>19.55</v>
      </c>
      <c r="O326">
        <v>16.75</v>
      </c>
      <c r="P326">
        <v>14.07</v>
      </c>
      <c r="Q326">
        <v>9.54</v>
      </c>
      <c r="R326">
        <v>6.45</v>
      </c>
      <c r="T326"/>
      <c r="AQ326" s="18"/>
    </row>
    <row r="327" spans="11:43" ht="12.75">
      <c r="K327">
        <v>21940.185943627894</v>
      </c>
      <c r="L327">
        <v>26.9</v>
      </c>
      <c r="M327">
        <v>21.77</v>
      </c>
      <c r="N327">
        <v>19.77</v>
      </c>
      <c r="O327">
        <v>16.92</v>
      </c>
      <c r="P327">
        <v>14.19</v>
      </c>
      <c r="Q327">
        <v>9.56</v>
      </c>
      <c r="R327">
        <v>6.42</v>
      </c>
      <c r="T327"/>
      <c r="AQ327" s="18"/>
    </row>
    <row r="328" spans="20:43" ht="12.75">
      <c r="T328"/>
      <c r="AQ328" s="18"/>
    </row>
    <row r="329" spans="11:43" ht="12.75">
      <c r="K329">
        <v>17380.14729718563</v>
      </c>
      <c r="L329">
        <v>10.53</v>
      </c>
      <c r="M329">
        <v>9.91</v>
      </c>
      <c r="N329">
        <v>9.48</v>
      </c>
      <c r="O329">
        <v>8.5</v>
      </c>
      <c r="P329">
        <v>7.65</v>
      </c>
      <c r="Q329">
        <v>5.94</v>
      </c>
      <c r="R329">
        <v>4.28</v>
      </c>
      <c r="T329"/>
      <c r="AQ329" s="18"/>
    </row>
    <row r="330" spans="11:43" ht="12.75">
      <c r="K330">
        <v>19430.164671134455</v>
      </c>
      <c r="L330">
        <v>11.45</v>
      </c>
      <c r="M330">
        <v>10.72</v>
      </c>
      <c r="N330">
        <v>10.24</v>
      </c>
      <c r="O330">
        <v>9.22</v>
      </c>
      <c r="P330">
        <v>8.32</v>
      </c>
      <c r="Q330">
        <v>6.43</v>
      </c>
      <c r="R330">
        <v>4.68</v>
      </c>
      <c r="T330"/>
      <c r="AQ330" s="18"/>
    </row>
    <row r="331" spans="11:43" ht="12.75">
      <c r="K331">
        <v>22880.193910219063</v>
      </c>
      <c r="L331">
        <v>13.73</v>
      </c>
      <c r="M331">
        <v>12.88</v>
      </c>
      <c r="N331">
        <v>12.27</v>
      </c>
      <c r="O331">
        <v>11.09</v>
      </c>
      <c r="P331">
        <v>9.99</v>
      </c>
      <c r="Q331">
        <v>7.71</v>
      </c>
      <c r="R331">
        <v>5.62</v>
      </c>
      <c r="T331"/>
      <c r="AQ331" s="18"/>
    </row>
    <row r="332" spans="11:43" ht="12.75">
      <c r="K332">
        <v>22930.194333973915</v>
      </c>
      <c r="L332">
        <v>13.5</v>
      </c>
      <c r="M332">
        <v>12.72</v>
      </c>
      <c r="N332">
        <v>12.14</v>
      </c>
      <c r="O332">
        <v>10.99</v>
      </c>
      <c r="P332">
        <v>9.85</v>
      </c>
      <c r="Q332">
        <v>7.63</v>
      </c>
      <c r="R332">
        <v>5.54</v>
      </c>
      <c r="T332"/>
      <c r="AQ332" s="18"/>
    </row>
    <row r="333" spans="20:43" ht="12.75">
      <c r="T333"/>
      <c r="AQ333" s="18"/>
    </row>
    <row r="334" spans="11:43" ht="12.75">
      <c r="K334">
        <v>16880.14305963714</v>
      </c>
      <c r="L334">
        <v>12.06</v>
      </c>
      <c r="M334">
        <v>11.66</v>
      </c>
      <c r="N334">
        <v>11.51</v>
      </c>
      <c r="O334">
        <v>10.95</v>
      </c>
      <c r="P334">
        <v>10.49</v>
      </c>
      <c r="Q334">
        <v>9.52</v>
      </c>
      <c r="R334">
        <v>7.92</v>
      </c>
      <c r="T334"/>
      <c r="AQ334" s="18"/>
    </row>
    <row r="335" spans="11:43" ht="12.75">
      <c r="K335">
        <v>18640.157975807837</v>
      </c>
      <c r="L335">
        <v>13.29</v>
      </c>
      <c r="M335">
        <v>12.88</v>
      </c>
      <c r="N335">
        <v>12.65</v>
      </c>
      <c r="O335">
        <v>12.07</v>
      </c>
      <c r="P335">
        <v>11.59</v>
      </c>
      <c r="Q335">
        <v>10.47</v>
      </c>
      <c r="R335">
        <v>8.78</v>
      </c>
      <c r="T335"/>
      <c r="AQ335" s="18"/>
    </row>
    <row r="336" spans="11:43" ht="12.75">
      <c r="K336">
        <v>22310.189079413776</v>
      </c>
      <c r="L336">
        <v>15.92</v>
      </c>
      <c r="M336">
        <v>15.43</v>
      </c>
      <c r="N336">
        <v>15.1</v>
      </c>
      <c r="O336">
        <v>14.4</v>
      </c>
      <c r="P336">
        <v>13.86</v>
      </c>
      <c r="Q336">
        <v>12.4</v>
      </c>
      <c r="R336">
        <v>10.29</v>
      </c>
      <c r="T336"/>
      <c r="AQ336" s="18"/>
    </row>
    <row r="337" spans="11:43" ht="12.75">
      <c r="K337">
        <v>22120.187469145352</v>
      </c>
      <c r="L337">
        <v>15.69</v>
      </c>
      <c r="M337">
        <v>15.21</v>
      </c>
      <c r="N337">
        <v>14.89</v>
      </c>
      <c r="O337">
        <v>14.21</v>
      </c>
      <c r="P337">
        <v>13.68</v>
      </c>
      <c r="Q337">
        <v>12.24</v>
      </c>
      <c r="R337">
        <v>10.2</v>
      </c>
      <c r="T337"/>
      <c r="AQ337" s="18"/>
    </row>
    <row r="338" spans="20:43" ht="12.75">
      <c r="T338"/>
      <c r="AQ338" s="18"/>
    </row>
    <row r="339" spans="20:43" ht="12.75">
      <c r="T339"/>
      <c r="AQ339" s="18"/>
    </row>
    <row r="340" spans="20:43" ht="12.75">
      <c r="T340"/>
      <c r="AQ340" s="18"/>
    </row>
    <row r="341" spans="20:43" ht="12.75">
      <c r="T341"/>
      <c r="AQ341" s="18"/>
    </row>
    <row r="342" spans="20:43" ht="12.75">
      <c r="T342"/>
      <c r="AQ342" s="18"/>
    </row>
    <row r="343" spans="20:43" ht="12.75">
      <c r="T343"/>
      <c r="AQ343" s="18"/>
    </row>
    <row r="344" spans="20:43" ht="12.75">
      <c r="T344"/>
      <c r="AQ344" s="18"/>
    </row>
    <row r="345" spans="20:43" ht="12.75">
      <c r="T345"/>
      <c r="AQ345" s="18"/>
    </row>
    <row r="346" spans="20:43" ht="12.75">
      <c r="T346"/>
      <c r="AQ346" s="18"/>
    </row>
    <row r="347" spans="20:43" ht="12.75">
      <c r="T347"/>
      <c r="AQ347" s="18"/>
    </row>
    <row r="348" spans="20:43" ht="12.75">
      <c r="T348"/>
      <c r="AQ348" s="18"/>
    </row>
    <row r="349" spans="20:43" ht="12.75">
      <c r="T349"/>
      <c r="AQ349" s="18"/>
    </row>
    <row r="350" spans="20:43" ht="12.75">
      <c r="T350"/>
      <c r="AQ350" s="18"/>
    </row>
    <row r="351" spans="20:43" ht="12.75">
      <c r="T351"/>
      <c r="AQ351" s="18"/>
    </row>
    <row r="352" spans="20:43" ht="12.75">
      <c r="T352"/>
      <c r="AQ352" s="18"/>
    </row>
    <row r="353" spans="20:43" ht="12.75">
      <c r="T353"/>
      <c r="AQ353" s="18"/>
    </row>
    <row r="354" spans="20:43" ht="12.75">
      <c r="T354"/>
      <c r="AQ354" s="18"/>
    </row>
    <row r="355" spans="20:43" ht="12.75">
      <c r="T355"/>
      <c r="AQ355" s="18"/>
    </row>
    <row r="356" spans="20:43" ht="12.75">
      <c r="T356"/>
      <c r="AQ356" s="18"/>
    </row>
    <row r="357" spans="20:43" ht="12.75">
      <c r="T357"/>
      <c r="AQ357" s="18"/>
    </row>
    <row r="358" spans="20:43" ht="12.75">
      <c r="T358"/>
      <c r="AQ358" s="18"/>
    </row>
    <row r="359" spans="20:43" ht="12.75">
      <c r="T359"/>
      <c r="AQ359" s="18"/>
    </row>
    <row r="360" spans="20:43" ht="12.75">
      <c r="T360"/>
      <c r="AQ360" s="18"/>
    </row>
    <row r="361" spans="20:43" ht="12.75">
      <c r="T361"/>
      <c r="AQ361" s="18"/>
    </row>
    <row r="362" spans="20:43" ht="12.75">
      <c r="T362"/>
      <c r="AQ362" s="18"/>
    </row>
    <row r="363" spans="20:43" ht="12.75">
      <c r="T363"/>
      <c r="AQ363" s="18"/>
    </row>
    <row r="364" spans="20:43" ht="12.75">
      <c r="T364"/>
      <c r="AQ364" s="18"/>
    </row>
    <row r="365" spans="20:43" ht="12.75">
      <c r="T365"/>
      <c r="AQ365" s="18"/>
    </row>
    <row r="366" spans="20:43" ht="12.75">
      <c r="T366"/>
      <c r="AQ366" s="18"/>
    </row>
    <row r="367" spans="20:43" ht="12.75">
      <c r="T367"/>
      <c r="AQ367" s="18"/>
    </row>
    <row r="368" spans="20:43" ht="12.75">
      <c r="T368"/>
      <c r="AQ368" s="18"/>
    </row>
    <row r="369" spans="20:43" ht="12.75">
      <c r="T369"/>
      <c r="AQ369" s="18"/>
    </row>
    <row r="370" spans="20:43" ht="12.75">
      <c r="T370"/>
      <c r="AQ370" s="18"/>
    </row>
    <row r="371" spans="20:43" ht="12.75">
      <c r="T371"/>
      <c r="AQ371" s="18"/>
    </row>
    <row r="372" spans="20:43" ht="12.75">
      <c r="T372"/>
      <c r="AQ372" s="18"/>
    </row>
    <row r="373" spans="20:43" ht="12.75">
      <c r="T373"/>
      <c r="AQ373" s="18"/>
    </row>
    <row r="374" spans="20:43" ht="12.75">
      <c r="T374"/>
      <c r="AQ374" s="18"/>
    </row>
    <row r="375" spans="20:43" ht="12.75">
      <c r="T375"/>
      <c r="AQ375" s="18"/>
    </row>
    <row r="376" spans="20:43" ht="12.75">
      <c r="T376"/>
      <c r="AQ376" s="18"/>
    </row>
    <row r="377" spans="20:43" ht="12.75">
      <c r="T377"/>
      <c r="AQ377" s="18"/>
    </row>
    <row r="378" spans="20:43" ht="12.75">
      <c r="T378"/>
      <c r="AQ378" s="18"/>
    </row>
    <row r="379" spans="20:43" ht="12.75">
      <c r="T379"/>
      <c r="AQ379" s="18"/>
    </row>
    <row r="380" spans="20:43" ht="12.75">
      <c r="T380"/>
      <c r="AQ380" s="18"/>
    </row>
    <row r="381" spans="20:43" ht="12.75">
      <c r="T381"/>
      <c r="AQ381" s="18"/>
    </row>
    <row r="382" spans="20:43" ht="12.75">
      <c r="T382"/>
      <c r="AQ382" s="18"/>
    </row>
    <row r="383" spans="20:43" ht="12.75">
      <c r="T383"/>
      <c r="AQ383" s="18"/>
    </row>
    <row r="384" spans="20:43" ht="12.75">
      <c r="T384"/>
      <c r="AQ384" s="18"/>
    </row>
    <row r="385" spans="20:43" ht="12.75">
      <c r="T385"/>
      <c r="AQ385" s="18"/>
    </row>
    <row r="386" spans="20:43" ht="12.75">
      <c r="T386"/>
      <c r="AQ386" s="18"/>
    </row>
    <row r="387" spans="20:43" ht="12.75">
      <c r="T387"/>
      <c r="AQ387" s="18"/>
    </row>
    <row r="388" spans="20:43" ht="12.75">
      <c r="T388"/>
      <c r="AQ388" s="18"/>
    </row>
    <row r="389" spans="20:43" ht="12.75">
      <c r="T389"/>
      <c r="AQ389" s="18"/>
    </row>
    <row r="390" spans="20:43" ht="12.75">
      <c r="T390"/>
      <c r="AQ390" s="18"/>
    </row>
    <row r="391" spans="20:43" ht="12.75">
      <c r="T391"/>
      <c r="AQ391" s="18"/>
    </row>
    <row r="392" spans="20:43" ht="12.75">
      <c r="T392"/>
      <c r="AQ392" s="18"/>
    </row>
    <row r="393" spans="20:43" ht="12.75">
      <c r="T393"/>
      <c r="AQ393" s="18"/>
    </row>
    <row r="394" spans="20:43" ht="12.75">
      <c r="T394"/>
      <c r="AQ394" s="18"/>
    </row>
    <row r="395" spans="20:43" ht="12.75">
      <c r="T395"/>
      <c r="AQ395" s="18"/>
    </row>
    <row r="396" spans="20:43" ht="12.75">
      <c r="T396"/>
      <c r="AQ396" s="18"/>
    </row>
    <row r="397" spans="20:43" ht="12.75">
      <c r="T397"/>
      <c r="AQ397" s="18"/>
    </row>
    <row r="398" spans="20:43" ht="12.75">
      <c r="T398"/>
      <c r="AQ398" s="18"/>
    </row>
    <row r="399" spans="20:43" ht="12.75">
      <c r="T399"/>
      <c r="AQ399" s="18"/>
    </row>
    <row r="400" spans="20:43" ht="12.75">
      <c r="T400"/>
      <c r="AQ400" s="18"/>
    </row>
    <row r="401" spans="20:43" ht="12.75">
      <c r="T401"/>
      <c r="AQ401" s="18"/>
    </row>
    <row r="402" spans="20:43" ht="12.75">
      <c r="T402"/>
      <c r="AQ402" s="18"/>
    </row>
    <row r="403" spans="20:43" ht="12.75">
      <c r="T403"/>
      <c r="AQ403" s="18"/>
    </row>
    <row r="404" spans="20:43" ht="12.75">
      <c r="T404"/>
      <c r="AQ404" s="18"/>
    </row>
    <row r="405" spans="20:43" ht="12.75">
      <c r="T405"/>
      <c r="AQ405" s="18"/>
    </row>
    <row r="406" spans="20:43" ht="12.75">
      <c r="T406"/>
      <c r="AQ406" s="18"/>
    </row>
    <row r="407" spans="20:43" ht="12.75">
      <c r="T407"/>
      <c r="AQ407" s="18"/>
    </row>
    <row r="408" spans="20:43" ht="12.75">
      <c r="T408"/>
      <c r="AQ408" s="18"/>
    </row>
    <row r="409" spans="20:43" ht="12.75">
      <c r="T409"/>
      <c r="AQ409" s="18"/>
    </row>
    <row r="410" spans="20:43" ht="12.75">
      <c r="T410"/>
      <c r="AQ410" s="18"/>
    </row>
    <row r="411" spans="20:43" ht="12.75">
      <c r="T411"/>
      <c r="AQ411" s="18"/>
    </row>
    <row r="412" spans="20:43" ht="12.75">
      <c r="T412"/>
      <c r="AQ412" s="18"/>
    </row>
    <row r="413" spans="20:43" ht="12.75">
      <c r="T413"/>
      <c r="AQ413" s="18"/>
    </row>
    <row r="414" spans="20:43" ht="12.75">
      <c r="T414"/>
      <c r="AQ414" s="18"/>
    </row>
    <row r="415" spans="20:43" ht="12.75">
      <c r="T415"/>
      <c r="AQ415" s="18"/>
    </row>
    <row r="416" spans="20:43" ht="12.75">
      <c r="T416"/>
      <c r="AQ416" s="18"/>
    </row>
    <row r="417" spans="20:43" ht="12.75">
      <c r="T417"/>
      <c r="AQ417" s="18"/>
    </row>
    <row r="418" spans="20:43" ht="12.75">
      <c r="T418"/>
      <c r="AQ418" s="18"/>
    </row>
    <row r="419" spans="20:43" ht="12.75">
      <c r="T419"/>
      <c r="AQ419" s="18"/>
    </row>
    <row r="420" spans="20:43" ht="12.75">
      <c r="T420"/>
      <c r="AQ420" s="18"/>
    </row>
    <row r="421" spans="20:43" ht="12.75">
      <c r="T421"/>
      <c r="AQ421" s="18"/>
    </row>
    <row r="422" spans="20:43" ht="12.75">
      <c r="T422"/>
      <c r="AQ422" s="18"/>
    </row>
    <row r="423" spans="20:43" ht="12.75">
      <c r="T423"/>
      <c r="AQ423" s="18"/>
    </row>
    <row r="424" spans="20:43" ht="12.75">
      <c r="T424"/>
      <c r="AQ424" s="18"/>
    </row>
    <row r="425" spans="20:43" ht="12.75">
      <c r="T425"/>
      <c r="AQ425" s="18"/>
    </row>
    <row r="426" spans="20:43" ht="12.75">
      <c r="T426"/>
      <c r="AQ426" s="18"/>
    </row>
    <row r="427" spans="20:43" ht="12.75">
      <c r="T427"/>
      <c r="AQ427" s="18"/>
    </row>
    <row r="428" spans="20:43" ht="12.75">
      <c r="T428"/>
      <c r="AQ428" s="18"/>
    </row>
    <row r="429" spans="20:43" ht="12.75">
      <c r="T429"/>
      <c r="AQ429" s="18"/>
    </row>
    <row r="430" spans="20:43" ht="12.75">
      <c r="T430"/>
      <c r="AQ430" s="18"/>
    </row>
    <row r="431" spans="20:43" ht="12.75">
      <c r="T431"/>
      <c r="AQ431" s="18"/>
    </row>
    <row r="432" spans="20:43" ht="12.75">
      <c r="T432"/>
      <c r="AQ432" s="18"/>
    </row>
    <row r="433" spans="20:43" ht="12.75">
      <c r="T433"/>
      <c r="AQ433" s="18"/>
    </row>
    <row r="434" spans="20:43" ht="12.75">
      <c r="T434"/>
      <c r="AQ434" s="18"/>
    </row>
    <row r="435" spans="20:43" ht="12.75">
      <c r="T435"/>
      <c r="AQ435" s="18"/>
    </row>
    <row r="436" spans="20:43" ht="12.75">
      <c r="T436"/>
      <c r="AQ436" s="18"/>
    </row>
    <row r="437" spans="20:43" ht="12.75">
      <c r="T437"/>
      <c r="AQ437" s="18"/>
    </row>
    <row r="438" spans="20:43" ht="12.75">
      <c r="T438"/>
      <c r="AQ438" s="18"/>
    </row>
    <row r="439" spans="20:43" ht="12.75">
      <c r="T439"/>
      <c r="AQ439" s="18"/>
    </row>
    <row r="440" spans="20:43" ht="12.75">
      <c r="T440"/>
      <c r="AQ440" s="18"/>
    </row>
    <row r="441" spans="20:43" ht="12.75">
      <c r="T441"/>
      <c r="AQ441" s="18"/>
    </row>
    <row r="442" spans="20:43" ht="12.75">
      <c r="T442"/>
      <c r="AQ442" s="18"/>
    </row>
    <row r="443" spans="20:43" ht="12.75">
      <c r="T443"/>
      <c r="AQ443" s="18"/>
    </row>
    <row r="444" spans="20:43" ht="12.75">
      <c r="T444"/>
      <c r="AQ444" s="18"/>
    </row>
    <row r="445" spans="20:43" ht="12.75">
      <c r="T445"/>
      <c r="AQ445" s="18"/>
    </row>
    <row r="446" spans="20:43" ht="12.75">
      <c r="T446"/>
      <c r="AQ446" s="18"/>
    </row>
    <row r="447" spans="20:43" ht="12.75">
      <c r="T447"/>
      <c r="AQ447" s="18"/>
    </row>
    <row r="448" spans="20:43" ht="12.75">
      <c r="T448"/>
      <c r="AQ448" s="18"/>
    </row>
    <row r="449" spans="20:43" ht="12.75">
      <c r="T449"/>
      <c r="AQ449" s="18"/>
    </row>
    <row r="450" spans="20:43" ht="12.75">
      <c r="T450"/>
      <c r="AQ450" s="18"/>
    </row>
    <row r="451" spans="20:43" ht="12.75">
      <c r="T451"/>
      <c r="AQ451" s="18"/>
    </row>
    <row r="452" spans="20:43" ht="12.75">
      <c r="T452"/>
      <c r="AQ452" s="18"/>
    </row>
    <row r="453" spans="20:43" ht="12.75">
      <c r="T453"/>
      <c r="AQ453" s="18"/>
    </row>
    <row r="454" spans="20:43" ht="12.75">
      <c r="T454"/>
      <c r="AQ454" s="18"/>
    </row>
    <row r="455" spans="20:43" ht="12.75">
      <c r="T455"/>
      <c r="AQ455" s="18"/>
    </row>
    <row r="456" spans="20:43" ht="12.75">
      <c r="T456"/>
      <c r="AQ456" s="18"/>
    </row>
    <row r="457" spans="20:43" ht="12.75">
      <c r="T457"/>
      <c r="AQ457" s="18"/>
    </row>
    <row r="458" spans="20:43" ht="12.75">
      <c r="T458"/>
      <c r="AQ458" s="18"/>
    </row>
    <row r="459" spans="20:43" ht="12.75">
      <c r="T459"/>
      <c r="AQ459" s="18"/>
    </row>
    <row r="460" spans="20:43" ht="12.75">
      <c r="T460"/>
      <c r="AQ460" s="18"/>
    </row>
    <row r="461" spans="20:43" ht="12.75">
      <c r="T461"/>
      <c r="AQ461" s="18"/>
    </row>
    <row r="462" spans="20:43" ht="12.75">
      <c r="T462"/>
      <c r="AQ462" s="18"/>
    </row>
    <row r="463" spans="20:43" ht="12.75">
      <c r="T463"/>
      <c r="AQ463" s="18"/>
    </row>
    <row r="464" spans="20:43" ht="12.75">
      <c r="T464"/>
      <c r="AQ464" s="18"/>
    </row>
    <row r="465" spans="20:43" ht="12.75">
      <c r="T465"/>
      <c r="AQ465" s="18"/>
    </row>
    <row r="466" spans="20:43" ht="12.75">
      <c r="T466"/>
      <c r="AQ466" s="18"/>
    </row>
    <row r="467" spans="20:43" ht="12.75">
      <c r="T467"/>
      <c r="AQ467" s="18"/>
    </row>
    <row r="468" spans="20:43" ht="12.75">
      <c r="T468"/>
      <c r="AQ468" s="18"/>
    </row>
    <row r="469" spans="20:43" ht="12.75">
      <c r="T469"/>
      <c r="AQ469" s="18"/>
    </row>
    <row r="470" spans="20:43" ht="12.75">
      <c r="T470"/>
      <c r="AQ470" s="18"/>
    </row>
    <row r="471" spans="20:43" ht="12.75">
      <c r="T471"/>
      <c r="AQ471" s="18"/>
    </row>
    <row r="472" spans="20:43" ht="12.75">
      <c r="T472"/>
      <c r="AQ472" s="18"/>
    </row>
    <row r="473" spans="20:43" ht="12.75">
      <c r="T473"/>
      <c r="AQ473" s="18"/>
    </row>
    <row r="474" spans="20:43" ht="12.75">
      <c r="T474"/>
      <c r="AQ474" s="18"/>
    </row>
    <row r="475" spans="20:43" ht="12.75">
      <c r="T475"/>
      <c r="AQ475" s="18"/>
    </row>
    <row r="476" spans="20:43" ht="12.75">
      <c r="T476"/>
      <c r="AQ476" s="18"/>
    </row>
    <row r="477" spans="20:43" ht="12.75">
      <c r="T477"/>
      <c r="AQ477" s="18"/>
    </row>
    <row r="478" spans="20:43" ht="12.75">
      <c r="T478"/>
      <c r="AQ478" s="18"/>
    </row>
    <row r="479" spans="20:43" ht="12.75">
      <c r="T479"/>
      <c r="AQ479" s="18"/>
    </row>
    <row r="480" spans="20:43" ht="12.75">
      <c r="T480"/>
      <c r="AQ480" s="18"/>
    </row>
    <row r="481" spans="20:43" ht="12.75">
      <c r="T481"/>
      <c r="AQ481" s="18"/>
    </row>
    <row r="482" spans="20:43" ht="12.75">
      <c r="T482"/>
      <c r="AQ482" s="18"/>
    </row>
    <row r="483" spans="20:43" ht="12.75">
      <c r="T483"/>
      <c r="AQ483" s="18"/>
    </row>
    <row r="484" spans="20:43" ht="12.75">
      <c r="T484"/>
      <c r="AQ484" s="18"/>
    </row>
    <row r="485" spans="20:43" ht="12.75">
      <c r="T485"/>
      <c r="AQ485" s="18"/>
    </row>
    <row r="486" spans="20:43" ht="12.75">
      <c r="T486"/>
      <c r="AQ486" s="18"/>
    </row>
    <row r="487" spans="20:43" ht="12.75">
      <c r="T487"/>
      <c r="AQ487" s="18"/>
    </row>
    <row r="488" spans="20:43" ht="12.75">
      <c r="T488"/>
      <c r="AQ488" s="18"/>
    </row>
    <row r="489" spans="20:43" ht="12.75">
      <c r="T489"/>
      <c r="AQ489" s="18"/>
    </row>
    <row r="490" spans="20:43" ht="12.75">
      <c r="T490"/>
      <c r="AQ490" s="18"/>
    </row>
    <row r="491" spans="20:43" ht="12.75">
      <c r="T491"/>
      <c r="AQ491" s="18"/>
    </row>
    <row r="492" spans="20:43" ht="12.75">
      <c r="T492"/>
      <c r="AQ492" s="18"/>
    </row>
    <row r="493" spans="20:43" ht="12.75">
      <c r="T493"/>
      <c r="AQ493" s="18"/>
    </row>
    <row r="494" spans="20:43" ht="12.75">
      <c r="T494"/>
      <c r="AQ494" s="18"/>
    </row>
    <row r="495" spans="20:43" ht="12.75">
      <c r="T495"/>
      <c r="AQ495" s="18"/>
    </row>
    <row r="496" spans="20:43" ht="12.75">
      <c r="T496"/>
      <c r="AQ496" s="18"/>
    </row>
    <row r="497" spans="20:43" ht="12.75">
      <c r="T497"/>
      <c r="AQ497" s="18"/>
    </row>
    <row r="498" spans="20:43" ht="12.75">
      <c r="T498"/>
      <c r="AQ498" s="18"/>
    </row>
    <row r="499" spans="20:43" ht="12.75">
      <c r="T499"/>
      <c r="AQ499" s="18"/>
    </row>
    <row r="500" spans="20:43" ht="12.75">
      <c r="T500"/>
      <c r="AQ500" s="18"/>
    </row>
    <row r="501" spans="20:43" ht="12.75">
      <c r="T501"/>
      <c r="AQ501" s="18"/>
    </row>
    <row r="502" spans="20:43" ht="12.75">
      <c r="T502"/>
      <c r="AQ502" s="18"/>
    </row>
    <row r="503" spans="20:43" ht="12.75">
      <c r="T503"/>
      <c r="AQ503" s="18"/>
    </row>
    <row r="504" spans="20:43" ht="12.75">
      <c r="T504"/>
      <c r="AQ504" s="18"/>
    </row>
    <row r="505" spans="20:43" ht="12.75">
      <c r="T505"/>
      <c r="AQ505" s="18"/>
    </row>
    <row r="506" spans="20:43" ht="12.75">
      <c r="T506"/>
      <c r="AQ506" s="18"/>
    </row>
    <row r="507" spans="20:43" ht="12.75">
      <c r="T507"/>
      <c r="AQ507" s="18"/>
    </row>
    <row r="508" spans="20:43" ht="12.75">
      <c r="T508"/>
      <c r="AQ508" s="18"/>
    </row>
    <row r="509" spans="20:43" ht="12.75">
      <c r="T509"/>
      <c r="AQ509" s="18"/>
    </row>
    <row r="510" spans="20:43" ht="12.75">
      <c r="T510"/>
      <c r="AQ510" s="18"/>
    </row>
    <row r="511" spans="20:43" ht="12.75">
      <c r="T511"/>
      <c r="AQ511" s="18"/>
    </row>
    <row r="512" spans="20:43" ht="12.75">
      <c r="T512"/>
      <c r="AQ512" s="18"/>
    </row>
    <row r="513" spans="20:43" ht="12.75">
      <c r="T513"/>
      <c r="AQ513" s="18"/>
    </row>
    <row r="514" spans="20:43" ht="12.75">
      <c r="T514"/>
      <c r="AQ514" s="18"/>
    </row>
    <row r="515" spans="20:43" ht="12.75">
      <c r="T515"/>
      <c r="AQ515" s="18"/>
    </row>
    <row r="516" spans="20:43" ht="12.75">
      <c r="T516"/>
      <c r="AQ516" s="18"/>
    </row>
    <row r="517" spans="20:43" ht="12.75">
      <c r="T517"/>
      <c r="AQ517" s="18"/>
    </row>
    <row r="518" spans="20:43" ht="12.75">
      <c r="T518"/>
      <c r="AQ518" s="18"/>
    </row>
    <row r="519" spans="20:43" ht="12.75">
      <c r="T519"/>
      <c r="AQ519" s="18"/>
    </row>
    <row r="520" spans="20:43" ht="12.75">
      <c r="T520"/>
      <c r="AQ520" s="18"/>
    </row>
    <row r="521" spans="20:43" ht="12.75">
      <c r="T521"/>
      <c r="AQ521" s="18"/>
    </row>
    <row r="522" spans="20:43" ht="12.75">
      <c r="T522"/>
      <c r="AQ522" s="18"/>
    </row>
    <row r="523" spans="20:43" ht="12.75">
      <c r="T523"/>
      <c r="AQ523" s="18"/>
    </row>
    <row r="524" spans="20:43" ht="12.75">
      <c r="T524"/>
      <c r="AQ524" s="18"/>
    </row>
    <row r="525" spans="20:43" ht="12.75">
      <c r="T525"/>
      <c r="AQ525" s="18"/>
    </row>
    <row r="526" spans="20:43" ht="12.75">
      <c r="T526"/>
      <c r="AQ526" s="18"/>
    </row>
    <row r="527" spans="20:43" ht="12.75">
      <c r="T527"/>
      <c r="AQ527" s="18"/>
    </row>
    <row r="528" spans="20:43" ht="12.75">
      <c r="T528"/>
      <c r="AQ528" s="18"/>
    </row>
    <row r="529" spans="20:43" ht="12.75">
      <c r="T529"/>
      <c r="AQ529" s="18"/>
    </row>
    <row r="530" spans="20:43" ht="12.75">
      <c r="T530"/>
      <c r="AQ530" s="18"/>
    </row>
    <row r="531" spans="20:43" ht="12.75">
      <c r="T531"/>
      <c r="AQ531" s="18"/>
    </row>
    <row r="532" spans="20:43" ht="12.75">
      <c r="T532"/>
      <c r="AQ532" s="18"/>
    </row>
    <row r="533" spans="20:43" ht="12.75">
      <c r="T533"/>
      <c r="AQ533" s="18"/>
    </row>
    <row r="534" spans="20:43" ht="12.75">
      <c r="T534"/>
      <c r="AQ534" s="18"/>
    </row>
    <row r="535" spans="20:43" ht="12.75">
      <c r="T535"/>
      <c r="AQ535" s="18"/>
    </row>
    <row r="536" spans="20:43" ht="12.75">
      <c r="T536"/>
      <c r="AQ536" s="18"/>
    </row>
    <row r="537" spans="20:43" ht="12.75">
      <c r="T537"/>
      <c r="AQ537" s="18"/>
    </row>
    <row r="538" spans="20:43" ht="12.75">
      <c r="T538"/>
      <c r="AQ538" s="18"/>
    </row>
    <row r="539" spans="20:43" ht="12.75">
      <c r="T539"/>
      <c r="AQ539" s="18"/>
    </row>
    <row r="540" spans="20:43" ht="12.75">
      <c r="T540"/>
      <c r="AQ540" s="18"/>
    </row>
    <row r="541" spans="20:43" ht="12.75">
      <c r="T541"/>
      <c r="AQ541" s="18"/>
    </row>
    <row r="542" spans="20:43" ht="12.75">
      <c r="T542"/>
      <c r="AQ542" s="18"/>
    </row>
    <row r="543" spans="20:43" ht="12.75">
      <c r="T543"/>
      <c r="AQ543" s="18"/>
    </row>
    <row r="544" spans="20:43" ht="12.75">
      <c r="T544"/>
      <c r="AQ544" s="18"/>
    </row>
    <row r="545" spans="20:43" ht="12.75">
      <c r="T545"/>
      <c r="AQ545" s="18"/>
    </row>
    <row r="546" spans="20:43" ht="12.75">
      <c r="T546"/>
      <c r="AQ546" s="18"/>
    </row>
    <row r="547" spans="20:43" ht="12.75">
      <c r="T547"/>
      <c r="AQ547" s="18"/>
    </row>
    <row r="548" spans="20:43" ht="12.75">
      <c r="T548"/>
      <c r="AQ548" s="18"/>
    </row>
    <row r="549" spans="20:43" ht="12.75">
      <c r="T549"/>
      <c r="AQ549" s="18"/>
    </row>
    <row r="550" spans="20:43" ht="12.75">
      <c r="T550"/>
      <c r="AQ550" s="18"/>
    </row>
    <row r="551" spans="20:43" ht="12.75">
      <c r="T551"/>
      <c r="AQ551" s="18"/>
    </row>
    <row r="552" spans="20:43" ht="12.75">
      <c r="T552"/>
      <c r="AQ552" s="18"/>
    </row>
    <row r="553" spans="20:43" ht="12.75">
      <c r="T553"/>
      <c r="AQ553" s="18"/>
    </row>
    <row r="554" spans="20:43" ht="12.75">
      <c r="T554"/>
      <c r="AQ554" s="18"/>
    </row>
    <row r="555" spans="20:43" ht="12.75">
      <c r="T555"/>
      <c r="AQ555" s="18"/>
    </row>
    <row r="556" spans="20:43" ht="12.75">
      <c r="T556"/>
      <c r="AQ556" s="18"/>
    </row>
    <row r="557" spans="20:43" ht="12.75">
      <c r="T557"/>
      <c r="AQ557" s="18"/>
    </row>
    <row r="558" spans="20:43" ht="12.75">
      <c r="T558"/>
      <c r="AQ558" s="18"/>
    </row>
    <row r="559" spans="20:43" ht="12.75">
      <c r="T559"/>
      <c r="AQ559" s="18"/>
    </row>
    <row r="560" spans="20:43" ht="12.75">
      <c r="T560"/>
      <c r="AQ560" s="18"/>
    </row>
    <row r="561" spans="20:43" ht="12.75">
      <c r="T561"/>
      <c r="AQ561" s="18"/>
    </row>
    <row r="562" spans="20:43" ht="12.75">
      <c r="T562"/>
      <c r="AQ562" s="18"/>
    </row>
    <row r="563" spans="20:43" ht="12.75">
      <c r="T563"/>
      <c r="AQ563" s="18"/>
    </row>
    <row r="564" spans="20:43" ht="12.75">
      <c r="T564"/>
      <c r="AQ564" s="18"/>
    </row>
    <row r="565" spans="20:43" ht="12.75">
      <c r="T565"/>
      <c r="AQ565" s="18"/>
    </row>
    <row r="566" spans="20:43" ht="12.75">
      <c r="T566"/>
      <c r="AQ566" s="18"/>
    </row>
    <row r="567" spans="20:43" ht="12.75">
      <c r="T567"/>
      <c r="AQ567" s="18"/>
    </row>
    <row r="568" spans="20:43" ht="12.75">
      <c r="T568"/>
      <c r="AQ568" s="18"/>
    </row>
    <row r="569" spans="20:43" ht="12.75">
      <c r="T569"/>
      <c r="AQ569" s="18"/>
    </row>
    <row r="570" spans="20:43" ht="12.75">
      <c r="T570"/>
      <c r="AQ570" s="18"/>
    </row>
    <row r="571" spans="20:43" ht="12.75">
      <c r="T571"/>
      <c r="AQ571" s="18"/>
    </row>
    <row r="572" spans="20:43" ht="12.75">
      <c r="T572"/>
      <c r="AQ572" s="18"/>
    </row>
    <row r="573" spans="20:43" ht="12.75">
      <c r="T573"/>
      <c r="AQ573" s="18"/>
    </row>
    <row r="574" spans="20:43" ht="12.75">
      <c r="T574"/>
      <c r="AQ574" s="18"/>
    </row>
    <row r="575" spans="20:43" ht="12.75">
      <c r="T575"/>
      <c r="AQ575" s="18"/>
    </row>
    <row r="576" spans="20:43" ht="12.75">
      <c r="T576"/>
      <c r="AQ576" s="18"/>
    </row>
    <row r="577" spans="20:43" ht="12.75">
      <c r="T577"/>
      <c r="AQ577" s="18"/>
    </row>
    <row r="578" spans="20:43" ht="12.75">
      <c r="T578"/>
      <c r="AQ578" s="18"/>
    </row>
    <row r="579" spans="20:43" ht="12.75">
      <c r="T579"/>
      <c r="AQ579" s="18"/>
    </row>
    <row r="580" spans="20:43" ht="12.75">
      <c r="T580"/>
      <c r="AQ580" s="18"/>
    </row>
    <row r="581" spans="20:43" ht="12.75">
      <c r="T581"/>
      <c r="AQ581" s="18"/>
    </row>
    <row r="582" spans="20:43" ht="12.75">
      <c r="T582"/>
      <c r="AQ582" s="18"/>
    </row>
    <row r="583" spans="20:43" ht="12.75">
      <c r="T583"/>
      <c r="AQ583" s="18"/>
    </row>
    <row r="584" spans="20:43" ht="12.75">
      <c r="T584"/>
      <c r="AQ584" s="18"/>
    </row>
    <row r="585" spans="20:43" ht="12.75">
      <c r="T585"/>
      <c r="AQ585" s="18"/>
    </row>
    <row r="586" spans="20:43" ht="12.75">
      <c r="T586"/>
      <c r="AQ586" s="18"/>
    </row>
    <row r="587" spans="20:43" ht="12.75">
      <c r="T587"/>
      <c r="AQ587" s="18"/>
    </row>
    <row r="588" spans="20:43" ht="12.75">
      <c r="T588"/>
      <c r="AQ588" s="18"/>
    </row>
    <row r="589" spans="20:43" ht="12.75">
      <c r="T589"/>
      <c r="AQ589" s="18"/>
    </row>
    <row r="590" spans="20:43" ht="12.75">
      <c r="T590"/>
      <c r="AQ590" s="18"/>
    </row>
    <row r="591" spans="20:43" ht="12.75">
      <c r="T591"/>
      <c r="AQ591" s="18"/>
    </row>
    <row r="592" spans="20:43" ht="12.75">
      <c r="T592"/>
      <c r="AQ592" s="18"/>
    </row>
    <row r="593" spans="20:43" ht="12.75">
      <c r="T593"/>
      <c r="AQ593" s="18"/>
    </row>
    <row r="594" spans="20:43" ht="12.75">
      <c r="T594"/>
      <c r="AQ594" s="18"/>
    </row>
    <row r="595" spans="20:43" ht="12.75">
      <c r="T595"/>
      <c r="AQ595" s="18"/>
    </row>
    <row r="596" spans="20:43" ht="12.75">
      <c r="T596"/>
      <c r="AQ596" s="18"/>
    </row>
    <row r="597" spans="20:43" ht="12.75">
      <c r="T597"/>
      <c r="AQ597" s="18"/>
    </row>
    <row r="598" spans="20:43" ht="12.75">
      <c r="T598"/>
      <c r="AQ598" s="18"/>
    </row>
    <row r="599" spans="20:43" ht="12.75">
      <c r="T599"/>
      <c r="AQ599" s="18"/>
    </row>
    <row r="600" spans="20:43" ht="12.75">
      <c r="T600"/>
      <c r="AQ600" s="18"/>
    </row>
    <row r="601" spans="20:43" ht="12.75">
      <c r="T601"/>
      <c r="AQ601" s="18"/>
    </row>
    <row r="602" spans="20:43" ht="12.75">
      <c r="T602"/>
      <c r="AQ602" s="18"/>
    </row>
    <row r="603" spans="20:43" ht="12.75">
      <c r="T603"/>
      <c r="AQ603" s="18"/>
    </row>
    <row r="604" spans="20:43" ht="12.75">
      <c r="T604"/>
      <c r="AQ604" s="18"/>
    </row>
    <row r="605" spans="20:43" ht="12.75">
      <c r="T605"/>
      <c r="AQ605" s="18"/>
    </row>
    <row r="606" spans="20:43" ht="12.75">
      <c r="T606"/>
      <c r="AQ606" s="18"/>
    </row>
    <row r="607" spans="20:43" ht="12.75">
      <c r="T607"/>
      <c r="AQ607" s="18"/>
    </row>
    <row r="608" spans="20:43" ht="12.75">
      <c r="T608"/>
      <c r="AQ608" s="18"/>
    </row>
    <row r="609" spans="20:43" ht="12.75">
      <c r="T609"/>
      <c r="AQ609" s="18"/>
    </row>
    <row r="610" spans="20:43" ht="12.75">
      <c r="T610"/>
      <c r="AQ610" s="18"/>
    </row>
    <row r="611" spans="20:43" ht="12.75">
      <c r="T611"/>
      <c r="AQ611" s="18"/>
    </row>
    <row r="612" spans="20:43" ht="12.75">
      <c r="T612"/>
      <c r="AQ612" s="18"/>
    </row>
    <row r="613" spans="20:43" ht="12.75">
      <c r="T613"/>
      <c r="AQ613" s="18"/>
    </row>
    <row r="614" spans="20:43" ht="12.75">
      <c r="T614"/>
      <c r="AQ614" s="18"/>
    </row>
    <row r="615" spans="20:43" ht="12.75">
      <c r="T615"/>
      <c r="AQ615" s="18"/>
    </row>
    <row r="616" spans="20:43" ht="12.75">
      <c r="T616"/>
      <c r="AQ616" s="18"/>
    </row>
    <row r="617" spans="20:43" ht="12.75">
      <c r="T617"/>
      <c r="AQ617" s="18"/>
    </row>
    <row r="618" spans="20:43" ht="12.75">
      <c r="T618"/>
      <c r="AQ618" s="18"/>
    </row>
    <row r="619" spans="20:43" ht="12.75">
      <c r="T619"/>
      <c r="AQ619" s="18"/>
    </row>
    <row r="620" spans="20:43" ht="12.75">
      <c r="T620"/>
      <c r="AQ620" s="18"/>
    </row>
    <row r="621" spans="20:43" ht="12.75">
      <c r="T621"/>
      <c r="AQ621" s="18"/>
    </row>
    <row r="622" spans="20:43" ht="12.75">
      <c r="T622"/>
      <c r="AQ622" s="18"/>
    </row>
    <row r="623" spans="20:43" ht="12.75">
      <c r="T623"/>
      <c r="AQ623" s="18"/>
    </row>
    <row r="624" spans="20:43" ht="12.75">
      <c r="T624"/>
      <c r="AQ624" s="18"/>
    </row>
    <row r="625" spans="20:43" ht="12.75">
      <c r="T625"/>
      <c r="AQ625" s="18"/>
    </row>
    <row r="626" spans="20:43" ht="12.75">
      <c r="T626"/>
      <c r="AQ626" s="18"/>
    </row>
    <row r="627" spans="20:43" ht="12.75">
      <c r="T627"/>
      <c r="AQ627" s="18"/>
    </row>
    <row r="628" spans="20:43" ht="12.75">
      <c r="T628"/>
      <c r="AQ628" s="18"/>
    </row>
    <row r="629" spans="20:43" ht="12.75">
      <c r="T629"/>
      <c r="AQ629" s="18"/>
    </row>
    <row r="630" spans="20:43" ht="12.75">
      <c r="T630"/>
      <c r="AQ630" s="18"/>
    </row>
    <row r="631" spans="20:43" ht="12.75">
      <c r="T631"/>
      <c r="AQ631" s="18"/>
    </row>
    <row r="632" spans="20:43" ht="12.75">
      <c r="T632"/>
      <c r="AQ632" s="18"/>
    </row>
    <row r="633" spans="20:43" ht="12.75">
      <c r="T633"/>
      <c r="AQ633" s="18"/>
    </row>
    <row r="634" spans="20:43" ht="12.75">
      <c r="T634"/>
      <c r="AQ634" s="18"/>
    </row>
    <row r="635" spans="20:43" ht="12.75">
      <c r="T635"/>
      <c r="AQ635" s="18"/>
    </row>
    <row r="636" spans="20:43" ht="12.75">
      <c r="T636"/>
      <c r="AQ636" s="18"/>
    </row>
    <row r="637" spans="20:43" ht="12.75">
      <c r="T637"/>
      <c r="AQ637" s="18"/>
    </row>
    <row r="638" spans="20:43" ht="12.75">
      <c r="T638"/>
      <c r="AQ638" s="18"/>
    </row>
    <row r="639" spans="20:43" ht="12.75">
      <c r="T639"/>
      <c r="AQ639" s="18"/>
    </row>
    <row r="640" spans="20:43" ht="12.75">
      <c r="T640"/>
      <c r="AQ640" s="18"/>
    </row>
    <row r="641" spans="20:43" ht="12.75">
      <c r="T641"/>
      <c r="AQ641" s="18"/>
    </row>
    <row r="642" spans="20:43" ht="12.75">
      <c r="T642"/>
      <c r="AQ642" s="18"/>
    </row>
    <row r="643" spans="20:43" ht="12.75">
      <c r="T643"/>
      <c r="AQ643" s="18"/>
    </row>
    <row r="644" spans="20:43" ht="12.75">
      <c r="T644"/>
      <c r="AQ644" s="18"/>
    </row>
    <row r="645" spans="20:43" ht="12.75">
      <c r="T645"/>
      <c r="AQ645" s="18"/>
    </row>
    <row r="646" spans="20:43" ht="12.75">
      <c r="T646"/>
      <c r="AQ646" s="18"/>
    </row>
    <row r="647" spans="20:43" ht="12.75">
      <c r="T647"/>
      <c r="AQ647" s="18"/>
    </row>
    <row r="648" spans="20:43" ht="12.75">
      <c r="T648"/>
      <c r="AQ648" s="18"/>
    </row>
    <row r="649" spans="20:43" ht="12.75">
      <c r="T649"/>
      <c r="AQ649" s="18"/>
    </row>
    <row r="650" spans="20:43" ht="12.75">
      <c r="T650"/>
      <c r="AQ650" s="18"/>
    </row>
    <row r="651" spans="20:43" ht="12.75">
      <c r="T651"/>
      <c r="AQ651" s="18"/>
    </row>
    <row r="652" spans="20:43" ht="12.75">
      <c r="T652"/>
      <c r="AQ652" s="18"/>
    </row>
    <row r="653" spans="20:43" ht="12.75">
      <c r="T653"/>
      <c r="AQ653" s="18"/>
    </row>
    <row r="654" spans="20:43" ht="12.75">
      <c r="T654"/>
      <c r="AQ654" s="18"/>
    </row>
    <row r="655" spans="20:43" ht="12.75">
      <c r="T655"/>
      <c r="AQ655" s="18"/>
    </row>
    <row r="656" spans="20:43" ht="12.75">
      <c r="T656"/>
      <c r="AQ656" s="18"/>
    </row>
    <row r="657" spans="20:43" ht="12.75">
      <c r="T657"/>
      <c r="AQ657" s="18"/>
    </row>
    <row r="658" spans="20:43" ht="12.75">
      <c r="T658"/>
      <c r="AQ658" s="18"/>
    </row>
    <row r="659" spans="20:43" ht="12.75">
      <c r="T659"/>
      <c r="AQ659" s="18"/>
    </row>
    <row r="660" spans="20:43" ht="12.75">
      <c r="T660"/>
      <c r="AQ660" s="18"/>
    </row>
    <row r="661" spans="20:43" ht="12.75">
      <c r="T661"/>
      <c r="AQ661" s="18"/>
    </row>
    <row r="662" spans="20:43" ht="12.75">
      <c r="T662"/>
      <c r="AQ662" s="18"/>
    </row>
    <row r="663" spans="20:43" ht="12.75">
      <c r="T663"/>
      <c r="AQ663" s="18"/>
    </row>
    <row r="664" spans="20:43" ht="12.75">
      <c r="T664"/>
      <c r="AQ664" s="18"/>
    </row>
    <row r="665" spans="20:43" ht="12.75">
      <c r="T665"/>
      <c r="AQ665" s="18"/>
    </row>
    <row r="666" spans="20:43" ht="12.75">
      <c r="T666"/>
      <c r="AQ666" s="18"/>
    </row>
    <row r="667" spans="20:43" ht="12.75">
      <c r="T667"/>
      <c r="AQ667" s="18"/>
    </row>
    <row r="668" spans="20:43" ht="12.75">
      <c r="T668"/>
      <c r="AQ668" s="18"/>
    </row>
    <row r="669" spans="20:43" ht="12.75">
      <c r="T669"/>
      <c r="AQ669" s="18"/>
    </row>
    <row r="670" spans="20:43" ht="12.75">
      <c r="T670"/>
      <c r="AQ670" s="18"/>
    </row>
    <row r="671" spans="20:43" ht="12.75">
      <c r="T671"/>
      <c r="AQ671" s="18"/>
    </row>
    <row r="672" spans="20:43" ht="12.75">
      <c r="T672"/>
      <c r="AQ672" s="18"/>
    </row>
    <row r="673" spans="20:43" ht="12.75">
      <c r="T673"/>
      <c r="AQ673" s="18"/>
    </row>
    <row r="674" spans="20:43" ht="12.75">
      <c r="T674"/>
      <c r="AQ674" s="18"/>
    </row>
    <row r="675" spans="20:43" ht="12.75">
      <c r="T675"/>
      <c r="AQ675" s="18"/>
    </row>
    <row r="676" spans="20:43" ht="12.75">
      <c r="T676"/>
      <c r="AQ676" s="18"/>
    </row>
    <row r="677" spans="20:43" ht="12.75">
      <c r="T677"/>
      <c r="AQ677" s="18"/>
    </row>
    <row r="678" spans="20:43" ht="12.75">
      <c r="T678"/>
      <c r="AQ678" s="18"/>
    </row>
    <row r="679" spans="20:43" ht="12.75">
      <c r="T679"/>
      <c r="AQ679" s="18"/>
    </row>
    <row r="680" spans="20:43" ht="12.75">
      <c r="T680"/>
      <c r="AQ680" s="18"/>
    </row>
    <row r="681" spans="20:43" ht="12.75">
      <c r="T681"/>
      <c r="AQ681" s="18"/>
    </row>
    <row r="682" spans="20:43" ht="12.75">
      <c r="T682"/>
      <c r="AQ682" s="18"/>
    </row>
    <row r="683" spans="20:43" ht="12.75">
      <c r="T683"/>
      <c r="AQ683" s="18"/>
    </row>
    <row r="684" spans="20:43" ht="12.75">
      <c r="T684"/>
      <c r="AQ684" s="18"/>
    </row>
    <row r="685" spans="20:43" ht="12.75">
      <c r="T685"/>
      <c r="AQ685" s="18"/>
    </row>
    <row r="686" spans="20:43" ht="12.75">
      <c r="T686"/>
      <c r="AQ686" s="18"/>
    </row>
    <row r="687" spans="20:43" ht="12.75">
      <c r="T687"/>
      <c r="AQ687" s="18"/>
    </row>
    <row r="688" spans="20:43" ht="12.75">
      <c r="T688"/>
      <c r="AQ688" s="18"/>
    </row>
    <row r="689" spans="20:43" ht="12.75">
      <c r="T689"/>
      <c r="AQ689" s="18"/>
    </row>
    <row r="690" spans="20:43" ht="12.75">
      <c r="T690"/>
      <c r="AQ690" s="18"/>
    </row>
    <row r="691" spans="20:43" ht="12.75">
      <c r="T691"/>
      <c r="AQ691" s="18"/>
    </row>
    <row r="692" spans="20:43" ht="12.75">
      <c r="T692"/>
      <c r="AQ692" s="18"/>
    </row>
    <row r="693" spans="20:43" ht="12.75">
      <c r="T693"/>
      <c r="AQ693" s="18"/>
    </row>
    <row r="694" spans="20:43" ht="12.75">
      <c r="T694"/>
      <c r="AQ694" s="18"/>
    </row>
    <row r="695" spans="20:43" ht="12.75">
      <c r="T695"/>
      <c r="AQ695" s="18"/>
    </row>
    <row r="696" spans="20:43" ht="12.75">
      <c r="T696"/>
      <c r="AQ696" s="18"/>
    </row>
    <row r="697" ht="12.75">
      <c r="T697"/>
    </row>
    <row r="698" ht="12.75">
      <c r="T698"/>
    </row>
    <row r="699" ht="12.75">
      <c r="T699"/>
    </row>
    <row r="700" ht="12.75">
      <c r="T700"/>
    </row>
    <row r="701" ht="12.75">
      <c r="T701"/>
    </row>
    <row r="702" ht="12.75">
      <c r="T702"/>
    </row>
    <row r="703" ht="12.75">
      <c r="T703"/>
    </row>
    <row r="704" ht="12.75">
      <c r="T704"/>
    </row>
    <row r="705" ht="12.75">
      <c r="T705"/>
    </row>
    <row r="706" ht="12.75">
      <c r="T706"/>
    </row>
    <row r="707" ht="12.75">
      <c r="T707"/>
    </row>
    <row r="708" ht="12.75">
      <c r="T708"/>
    </row>
    <row r="709" ht="12.75">
      <c r="T709"/>
    </row>
    <row r="710" ht="12.75">
      <c r="T710"/>
    </row>
    <row r="711" ht="12.75">
      <c r="T711"/>
    </row>
    <row r="712" ht="12.75">
      <c r="T712"/>
    </row>
    <row r="713" ht="12.75">
      <c r="T713"/>
    </row>
  </sheetData>
  <mergeCells count="11">
    <mergeCell ref="Z3:AB3"/>
    <mergeCell ref="AL3:AM3"/>
    <mergeCell ref="Z4:AB4"/>
    <mergeCell ref="AL4:AM4"/>
    <mergeCell ref="AG2:AH2"/>
    <mergeCell ref="AI2:AK2"/>
    <mergeCell ref="AL2:AM2"/>
    <mergeCell ref="I2:K2"/>
    <mergeCell ref="U2:V2"/>
    <mergeCell ref="Z2:AB2"/>
    <mergeCell ref="W2:Y2"/>
  </mergeCells>
  <printOptions/>
  <pageMargins left="0.75" right="0.75" top="1" bottom="1" header="0.5" footer="0.5"/>
  <pageSetup fitToHeight="1" fitToWidth="1"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ARA-ERES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Forwardcalculation Spreadsheet</dc:title>
  <dc:subject/>
  <dc:creator>Richard Stubstad</dc:creator>
  <cp:keywords/>
  <dc:description/>
  <cp:lastModifiedBy>TFHRC</cp:lastModifiedBy>
  <cp:lastPrinted>2003-10-21T18:40:09Z</cp:lastPrinted>
  <dcterms:created xsi:type="dcterms:W3CDTF">2003-03-10T15:26:41Z</dcterms:created>
  <dcterms:modified xsi:type="dcterms:W3CDTF">2006-04-12T15:27:31Z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